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60" yWindow="180" windowWidth="8560" windowHeight="8000" tabRatio="587"/>
  </bookViews>
  <sheets>
    <sheet name="2019案 " sheetId="11" r:id="rId1"/>
    <sheet name="19年度案算定根拠印刷用" sheetId="12" r:id="rId2"/>
    <sheet name="2018案" sheetId="9" r:id="rId3"/>
    <sheet name="2017案" sheetId="8" r:id="rId4"/>
    <sheet name="2016案" sheetId="5" r:id="rId5"/>
    <sheet name="2015案" sheetId="4" r:id="rId6"/>
  </sheets>
  <definedNames>
    <definedName name="_xlnm.Print_Area" localSheetId="1">'19年度案算定根拠印刷用'!$A$1:$J$67</definedName>
    <definedName name="_xlnm.Print_Area" localSheetId="5">'2015案'!$A$1:$H$47</definedName>
    <definedName name="_xlnm.Print_Area" localSheetId="3">'2017案'!$A$1:$H$73</definedName>
    <definedName name="_xlnm.Print_Area" localSheetId="2">'2018案'!$A$1:$H$61</definedName>
    <definedName name="_xlnm.Print_Area" localSheetId="0">'2019案 '!$A$1:$H$67</definedName>
  </definedNames>
  <calcPr calcId="145621"/>
</workbook>
</file>

<file path=xl/calcChain.xml><?xml version="1.0" encoding="utf-8"?>
<calcChain xmlns="http://schemas.openxmlformats.org/spreadsheetml/2006/main">
  <c r="C75" i="11" l="1"/>
  <c r="E85" i="12"/>
  <c r="C85" i="12"/>
  <c r="E84" i="12"/>
  <c r="C84" i="12"/>
  <c r="E83" i="12"/>
  <c r="C83" i="12"/>
  <c r="K82" i="12"/>
  <c r="E82" i="12"/>
  <c r="C82" i="12"/>
  <c r="L81" i="12"/>
  <c r="E81" i="12"/>
  <c r="C81" i="12"/>
  <c r="L80" i="12"/>
  <c r="L82" i="12" s="1"/>
  <c r="E80" i="12"/>
  <c r="C80" i="12"/>
  <c r="E79" i="12"/>
  <c r="C79" i="12"/>
  <c r="E78" i="12"/>
  <c r="C78" i="12"/>
  <c r="E75" i="12"/>
  <c r="E86" i="12" s="1"/>
  <c r="C75" i="12"/>
  <c r="C74" i="12"/>
  <c r="C72" i="12"/>
  <c r="L71" i="12"/>
  <c r="K71" i="12"/>
  <c r="K70" i="12"/>
  <c r="K72" i="12" s="1"/>
  <c r="L72" i="12" s="1"/>
  <c r="H63" i="12"/>
  <c r="G63" i="12"/>
  <c r="F63" i="12"/>
  <c r="E63" i="12"/>
  <c r="D62" i="12"/>
  <c r="D63" i="12" s="1"/>
  <c r="L7" i="12" s="1"/>
  <c r="Q7" i="12" s="1"/>
  <c r="D59" i="12"/>
  <c r="H55" i="12"/>
  <c r="G55" i="12"/>
  <c r="F55" i="12"/>
  <c r="E55" i="12"/>
  <c r="D53" i="12"/>
  <c r="D55" i="12" s="1"/>
  <c r="L6" i="12" s="1"/>
  <c r="Q6" i="12" s="1"/>
  <c r="H49" i="12"/>
  <c r="G49" i="12"/>
  <c r="F49" i="12"/>
  <c r="E49" i="12"/>
  <c r="M5" i="12" s="1"/>
  <c r="D48" i="12"/>
  <c r="D47" i="12"/>
  <c r="D46" i="12"/>
  <c r="D45" i="12"/>
  <c r="D44" i="12"/>
  <c r="D43" i="12"/>
  <c r="D42" i="12"/>
  <c r="D41" i="12"/>
  <c r="D40" i="12"/>
  <c r="D39" i="12"/>
  <c r="D38" i="12"/>
  <c r="D37" i="12"/>
  <c r="D36" i="12"/>
  <c r="D35" i="12"/>
  <c r="D34" i="12"/>
  <c r="D33" i="12"/>
  <c r="D32" i="12"/>
  <c r="D31" i="12"/>
  <c r="D30" i="12"/>
  <c r="D29" i="12"/>
  <c r="D28" i="12"/>
  <c r="H24" i="12"/>
  <c r="H67" i="12" s="1"/>
  <c r="P8" i="12" s="1"/>
  <c r="F24" i="12"/>
  <c r="F67" i="12" s="1"/>
  <c r="N8" i="12" s="1"/>
  <c r="E24" i="12"/>
  <c r="D23" i="12"/>
  <c r="D22" i="12"/>
  <c r="D21" i="12"/>
  <c r="D20" i="12"/>
  <c r="D19" i="12"/>
  <c r="D18" i="12"/>
  <c r="D17" i="12"/>
  <c r="D16" i="12"/>
  <c r="D15" i="12"/>
  <c r="D14" i="12"/>
  <c r="D13" i="12"/>
  <c r="D12" i="12"/>
  <c r="G11" i="12"/>
  <c r="G24" i="12" s="1"/>
  <c r="D10" i="12"/>
  <c r="D9" i="12"/>
  <c r="D8" i="12"/>
  <c r="P7" i="12"/>
  <c r="O7" i="12"/>
  <c r="N7" i="12"/>
  <c r="M7" i="12"/>
  <c r="D7" i="12"/>
  <c r="P6" i="12"/>
  <c r="O6" i="12"/>
  <c r="N6" i="12"/>
  <c r="M6" i="12"/>
  <c r="D6" i="12"/>
  <c r="P5" i="12"/>
  <c r="O5" i="12"/>
  <c r="N5" i="12"/>
  <c r="D5" i="12"/>
  <c r="P4" i="12"/>
  <c r="N4" i="12"/>
  <c r="M4" i="12"/>
  <c r="D4" i="12"/>
  <c r="L75" i="11"/>
  <c r="L74" i="11"/>
  <c r="L72" i="11"/>
  <c r="K72" i="11"/>
  <c r="K71" i="11"/>
  <c r="K70" i="11"/>
  <c r="L81" i="11"/>
  <c r="L82" i="11" s="1"/>
  <c r="L80" i="11"/>
  <c r="K82" i="11" s="1"/>
  <c r="D29" i="11"/>
  <c r="E80" i="11"/>
  <c r="E81" i="11"/>
  <c r="D47" i="11"/>
  <c r="E85" i="11"/>
  <c r="C85" i="11"/>
  <c r="E84" i="11"/>
  <c r="C84" i="11"/>
  <c r="E83" i="11"/>
  <c r="C83" i="11"/>
  <c r="E82" i="11"/>
  <c r="C82" i="11"/>
  <c r="C81" i="11"/>
  <c r="C80" i="11"/>
  <c r="E79" i="11"/>
  <c r="C79" i="11"/>
  <c r="E78" i="11"/>
  <c r="C78" i="11"/>
  <c r="C74" i="11"/>
  <c r="C72" i="11"/>
  <c r="H63" i="11"/>
  <c r="G63" i="11"/>
  <c r="F63" i="11"/>
  <c r="E63" i="11"/>
  <c r="M7" i="11" s="1"/>
  <c r="D62" i="11"/>
  <c r="D63" i="11" s="1"/>
  <c r="L7" i="11" s="1"/>
  <c r="D59" i="11"/>
  <c r="H55" i="11"/>
  <c r="P6" i="11" s="1"/>
  <c r="G55" i="11"/>
  <c r="O6" i="11" s="1"/>
  <c r="F55" i="11"/>
  <c r="N6" i="11" s="1"/>
  <c r="E55" i="11"/>
  <c r="M6" i="11" s="1"/>
  <c r="D53" i="11"/>
  <c r="H49" i="11"/>
  <c r="P5" i="11" s="1"/>
  <c r="G49" i="11"/>
  <c r="O5" i="11" s="1"/>
  <c r="F49" i="11"/>
  <c r="N5" i="11" s="1"/>
  <c r="D48" i="11"/>
  <c r="D46" i="11"/>
  <c r="D45" i="11"/>
  <c r="D44" i="11"/>
  <c r="D43" i="11"/>
  <c r="D42" i="11"/>
  <c r="D41" i="11"/>
  <c r="D40" i="11"/>
  <c r="D39" i="11"/>
  <c r="D38" i="11"/>
  <c r="D37" i="11"/>
  <c r="D36" i="11"/>
  <c r="D35" i="11"/>
  <c r="D34" i="11"/>
  <c r="D33" i="11"/>
  <c r="D32" i="11"/>
  <c r="D31" i="11"/>
  <c r="D30" i="11"/>
  <c r="D28" i="11"/>
  <c r="H24" i="11"/>
  <c r="G24" i="11"/>
  <c r="F24" i="11"/>
  <c r="E24" i="11"/>
  <c r="D23" i="11"/>
  <c r="D22" i="11"/>
  <c r="D21" i="11"/>
  <c r="D20" i="11"/>
  <c r="D19" i="11"/>
  <c r="D18" i="11"/>
  <c r="D17" i="11"/>
  <c r="D16" i="11"/>
  <c r="D15" i="11"/>
  <c r="D14" i="11"/>
  <c r="D13" i="11"/>
  <c r="D12" i="11"/>
  <c r="G11" i="11"/>
  <c r="D11" i="11" s="1"/>
  <c r="D10" i="11"/>
  <c r="D9" i="11"/>
  <c r="D8" i="11"/>
  <c r="P7" i="11"/>
  <c r="O7" i="11"/>
  <c r="N7" i="11"/>
  <c r="D7" i="11"/>
  <c r="D6" i="11"/>
  <c r="D5" i="11"/>
  <c r="P4" i="11"/>
  <c r="D4" i="11"/>
  <c r="E67" i="12" l="1"/>
  <c r="M8" i="12" s="1"/>
  <c r="D49" i="12"/>
  <c r="D50" i="12" s="1"/>
  <c r="G67" i="12"/>
  <c r="O8" i="12" s="1"/>
  <c r="O4" i="12"/>
  <c r="D24" i="12"/>
  <c r="L5" i="12"/>
  <c r="Q5" i="12" s="1"/>
  <c r="D11" i="12"/>
  <c r="L70" i="12"/>
  <c r="G67" i="11"/>
  <c r="O8" i="11" s="1"/>
  <c r="L70" i="11"/>
  <c r="E49" i="11"/>
  <c r="M5" i="11" s="1"/>
  <c r="F67" i="11"/>
  <c r="N8" i="11" s="1"/>
  <c r="N4" i="11"/>
  <c r="D55" i="11"/>
  <c r="L6" i="11" s="1"/>
  <c r="Q6" i="11" s="1"/>
  <c r="O4" i="11"/>
  <c r="H67" i="11"/>
  <c r="P8" i="11" s="1"/>
  <c r="Q7" i="11"/>
  <c r="M4" i="11"/>
  <c r="D49" i="11"/>
  <c r="D50" i="11" s="1"/>
  <c r="E86" i="11"/>
  <c r="D24" i="11"/>
  <c r="J29" i="12" l="1"/>
  <c r="D67" i="12"/>
  <c r="L4" i="12"/>
  <c r="Q4" i="12" s="1"/>
  <c r="D25" i="12"/>
  <c r="L74" i="12"/>
  <c r="L75" i="12" s="1"/>
  <c r="L73" i="12"/>
  <c r="J67" i="12"/>
  <c r="E67" i="11"/>
  <c r="J29" i="11" s="1"/>
  <c r="L5" i="11"/>
  <c r="Q5" i="11" s="1"/>
  <c r="L4" i="11"/>
  <c r="Q4" i="11" s="1"/>
  <c r="D67" i="11"/>
  <c r="D25" i="11"/>
  <c r="D4" i="9"/>
  <c r="D5" i="9"/>
  <c r="D6" i="9"/>
  <c r="M6" i="9"/>
  <c r="N6" i="9"/>
  <c r="D7" i="9"/>
  <c r="N7" i="9"/>
  <c r="O7" i="9"/>
  <c r="D8" i="9"/>
  <c r="G9" i="9"/>
  <c r="D10" i="9"/>
  <c r="D11" i="9"/>
  <c r="D12" i="9"/>
  <c r="D13" i="9"/>
  <c r="D14" i="9"/>
  <c r="D15" i="9"/>
  <c r="D16" i="9"/>
  <c r="D17" i="9"/>
  <c r="D18" i="9"/>
  <c r="D19" i="9"/>
  <c r="D20" i="9"/>
  <c r="D21" i="9"/>
  <c r="D22" i="9"/>
  <c r="D23" i="9"/>
  <c r="D24" i="9"/>
  <c r="D25" i="9" s="1"/>
  <c r="E24" i="9"/>
  <c r="M4" i="9" s="1"/>
  <c r="F24" i="9"/>
  <c r="N4" i="9" s="1"/>
  <c r="G24" i="9"/>
  <c r="O4" i="9" s="1"/>
  <c r="H24" i="9"/>
  <c r="H60" i="9" s="1"/>
  <c r="P8" i="9" s="1"/>
  <c r="D28" i="9"/>
  <c r="D29" i="9"/>
  <c r="D30" i="9"/>
  <c r="D31" i="9"/>
  <c r="D32" i="9"/>
  <c r="D33" i="9"/>
  <c r="D34" i="9"/>
  <c r="D35" i="9"/>
  <c r="D36" i="9"/>
  <c r="D37" i="9"/>
  <c r="D38" i="9"/>
  <c r="D39" i="9"/>
  <c r="D40" i="9"/>
  <c r="D41" i="9"/>
  <c r="D42" i="9"/>
  <c r="D43" i="9"/>
  <c r="D44" i="9"/>
  <c r="E45" i="9"/>
  <c r="M5" i="9" s="1"/>
  <c r="F45" i="9"/>
  <c r="N5" i="9" s="1"/>
  <c r="G45" i="9"/>
  <c r="O5" i="9" s="1"/>
  <c r="H45" i="9"/>
  <c r="P5" i="9" s="1"/>
  <c r="D49" i="9"/>
  <c r="N49" i="9"/>
  <c r="D50" i="9"/>
  <c r="D51" i="9" s="1"/>
  <c r="L6" i="9" s="1"/>
  <c r="N50" i="9"/>
  <c r="N51" i="9" s="1"/>
  <c r="E51" i="9"/>
  <c r="F51" i="9"/>
  <c r="G51" i="9"/>
  <c r="O6" i="9" s="1"/>
  <c r="H51" i="9"/>
  <c r="P6" i="9" s="1"/>
  <c r="D55" i="9"/>
  <c r="D56" i="9"/>
  <c r="L7" i="9" s="1"/>
  <c r="E56" i="9"/>
  <c r="M7" i="9" s="1"/>
  <c r="F56" i="9"/>
  <c r="G56" i="9"/>
  <c r="H56" i="9"/>
  <c r="P7" i="9" s="1"/>
  <c r="F60" i="9"/>
  <c r="N8" i="9" s="1"/>
  <c r="G60" i="9"/>
  <c r="O8" i="9" s="1"/>
  <c r="L8" i="12" l="1"/>
  <c r="D68" i="12"/>
  <c r="M8" i="11"/>
  <c r="J67" i="11"/>
  <c r="D68" i="11"/>
  <c r="L8" i="11"/>
  <c r="D45" i="9"/>
  <c r="L5" i="9" s="1"/>
  <c r="Q5" i="9" s="1"/>
  <c r="Q6" i="9"/>
  <c r="Q7" i="9"/>
  <c r="E60" i="9"/>
  <c r="M8" i="9" s="1"/>
  <c r="P4" i="9"/>
  <c r="L4" i="9"/>
  <c r="Q4" i="9" s="1"/>
  <c r="D33" i="8"/>
  <c r="D60" i="9" l="1"/>
  <c r="L8" i="9" s="1"/>
  <c r="D46" i="9"/>
  <c r="E30" i="8"/>
  <c r="E39" i="8"/>
  <c r="E38" i="8"/>
  <c r="E37" i="8"/>
  <c r="D61" i="9" l="1"/>
  <c r="D15" i="8"/>
  <c r="D7" i="8"/>
  <c r="P34" i="8" l="1"/>
  <c r="P33" i="8"/>
  <c r="P35" i="8" s="1"/>
  <c r="P37" i="8" s="1"/>
  <c r="P39" i="8" s="1"/>
  <c r="N34" i="8"/>
  <c r="O34" i="8" s="1"/>
  <c r="N33" i="8"/>
  <c r="O33" i="8" s="1"/>
  <c r="L35" i="8"/>
  <c r="M67" i="8"/>
  <c r="N67" i="8"/>
  <c r="O67" i="8"/>
  <c r="P67" i="8"/>
  <c r="E67" i="8"/>
  <c r="H67" i="8"/>
  <c r="G67" i="8"/>
  <c r="F67" i="8"/>
  <c r="D66" i="8"/>
  <c r="D65" i="8"/>
  <c r="M59" i="8"/>
  <c r="N59" i="8"/>
  <c r="O59" i="8"/>
  <c r="P59" i="8"/>
  <c r="H59" i="8"/>
  <c r="G59" i="8"/>
  <c r="F59" i="8"/>
  <c r="E59" i="8"/>
  <c r="N50" i="8"/>
  <c r="O50" i="8"/>
  <c r="P50" i="8"/>
  <c r="P24" i="8"/>
  <c r="G18" i="8"/>
  <c r="E18" i="8"/>
  <c r="M68" i="8" l="1"/>
  <c r="O35" i="8"/>
  <c r="O37" i="8" s="1"/>
  <c r="O39" i="8" s="1"/>
  <c r="M60" i="8"/>
  <c r="H24" i="8"/>
  <c r="P72" i="8" s="1"/>
  <c r="H50" i="8"/>
  <c r="G50" i="8"/>
  <c r="F50" i="8"/>
  <c r="D9" i="8" l="1"/>
  <c r="D22" i="8"/>
  <c r="D48" i="8"/>
  <c r="D44" i="8"/>
  <c r="D46" i="8"/>
  <c r="D43" i="8"/>
  <c r="D49" i="8"/>
  <c r="D23" i="8"/>
  <c r="D35" i="8"/>
  <c r="D21" i="8"/>
  <c r="D8" i="8"/>
  <c r="D20" i="8"/>
  <c r="F17" i="8"/>
  <c r="E17" i="8"/>
  <c r="G13" i="8"/>
  <c r="E11" i="8"/>
  <c r="D10" i="8"/>
  <c r="D6" i="8"/>
  <c r="D16" i="8"/>
  <c r="D11" i="8" l="1"/>
  <c r="M24" i="8"/>
  <c r="G24" i="8"/>
  <c r="O72" i="8" s="1"/>
  <c r="O24" i="8"/>
  <c r="F24" i="8"/>
  <c r="N72" i="8" s="1"/>
  <c r="N24" i="8"/>
  <c r="E24" i="8"/>
  <c r="F72" i="8"/>
  <c r="D64" i="8"/>
  <c r="H72" i="8"/>
  <c r="D56" i="8"/>
  <c r="D47" i="8"/>
  <c r="D45" i="8"/>
  <c r="D42" i="8"/>
  <c r="D41" i="8"/>
  <c r="D40" i="8"/>
  <c r="D39" i="8"/>
  <c r="D37" i="8"/>
  <c r="D36" i="8"/>
  <c r="D34" i="8"/>
  <c r="D32" i="8"/>
  <c r="D31" i="8"/>
  <c r="D30" i="8"/>
  <c r="D29" i="8"/>
  <c r="D19" i="8"/>
  <c r="D18" i="8"/>
  <c r="D17" i="8"/>
  <c r="D14" i="8"/>
  <c r="D13" i="8"/>
  <c r="D12" i="8"/>
  <c r="D5" i="8"/>
  <c r="M25" i="8" l="1"/>
  <c r="D59" i="8"/>
  <c r="L59" i="8"/>
  <c r="G72" i="8"/>
  <c r="D67" i="8"/>
  <c r="L67" i="8"/>
  <c r="L24" i="8"/>
  <c r="D24" i="8"/>
  <c r="K35" i="5"/>
  <c r="J35" i="5"/>
  <c r="E36" i="5" l="1"/>
  <c r="E34" i="5"/>
  <c r="D26" i="5" l="1"/>
  <c r="D40" i="5"/>
  <c r="D43" i="5"/>
  <c r="D37" i="5"/>
  <c r="D30" i="5"/>
  <c r="D39" i="5"/>
  <c r="D35" i="5"/>
  <c r="D33" i="5"/>
  <c r="D57" i="5"/>
  <c r="D58" i="5" s="1"/>
  <c r="E58" i="5"/>
  <c r="F58" i="5"/>
  <c r="G58" i="5"/>
  <c r="H58" i="5"/>
  <c r="D29" i="5"/>
  <c r="L35" i="5" l="1"/>
  <c r="I58" i="5"/>
  <c r="D36" i="5"/>
  <c r="D25" i="5"/>
  <c r="G14" i="5"/>
  <c r="D14" i="5" s="1"/>
  <c r="D18" i="5"/>
  <c r="D34" i="5"/>
  <c r="D10" i="5"/>
  <c r="D11" i="5"/>
  <c r="D6" i="5" l="1"/>
  <c r="D42" i="5" l="1"/>
  <c r="D41" i="5"/>
  <c r="L7" i="5"/>
  <c r="J7" i="5" s="1"/>
  <c r="D51" i="5"/>
  <c r="D52" i="5" s="1"/>
  <c r="D45" i="5"/>
  <c r="D38" i="5"/>
  <c r="D32" i="5"/>
  <c r="D31" i="5"/>
  <c r="D28" i="5"/>
  <c r="D27" i="5"/>
  <c r="D16" i="5"/>
  <c r="D15" i="5"/>
  <c r="D13" i="5"/>
  <c r="D12" i="5"/>
  <c r="D9" i="5"/>
  <c r="D8" i="5"/>
  <c r="D7" i="5"/>
  <c r="D5" i="5"/>
  <c r="H52" i="5"/>
  <c r="G52" i="5"/>
  <c r="F52" i="5"/>
  <c r="E52" i="5"/>
  <c r="H46" i="5"/>
  <c r="G46" i="5"/>
  <c r="F46" i="5"/>
  <c r="E46" i="5"/>
  <c r="H19" i="5"/>
  <c r="G19" i="5"/>
  <c r="F19" i="5"/>
  <c r="E19" i="5"/>
  <c r="E60" i="5" l="1"/>
  <c r="H60" i="5"/>
  <c r="I52" i="5"/>
  <c r="F60" i="5"/>
  <c r="D46" i="5"/>
  <c r="I46" i="5" s="1"/>
  <c r="D19" i="5"/>
  <c r="I19" i="5" s="1"/>
  <c r="G60" i="5"/>
  <c r="G40" i="4"/>
  <c r="H35" i="4"/>
  <c r="G35" i="4"/>
  <c r="F35" i="4"/>
  <c r="E35" i="4"/>
  <c r="D35" i="4"/>
  <c r="F45" i="4"/>
  <c r="G45" i="4"/>
  <c r="H45" i="4"/>
  <c r="E19" i="4"/>
  <c r="F19" i="4"/>
  <c r="G19" i="4"/>
  <c r="H19" i="4"/>
  <c r="D19" i="4"/>
  <c r="E45" i="4"/>
  <c r="D45" i="4"/>
  <c r="H40" i="4"/>
  <c r="F40" i="4"/>
  <c r="E40" i="4"/>
  <c r="D40" i="4"/>
  <c r="F47" i="4" l="1"/>
  <c r="D60" i="5"/>
  <c r="I60" i="5" s="1"/>
  <c r="H47" i="4"/>
  <c r="E47" i="4"/>
  <c r="G47" i="4"/>
  <c r="D47" i="4"/>
  <c r="E50" i="8"/>
  <c r="M72" i="8" s="1"/>
  <c r="M73" i="8" s="1"/>
  <c r="D38" i="8"/>
  <c r="L50" i="8" s="1"/>
  <c r="M50" i="8"/>
  <c r="M51" i="8" s="1"/>
  <c r="D50" i="8" l="1"/>
  <c r="D72" i="8" s="1"/>
  <c r="E72" i="8"/>
  <c r="L72" i="8" l="1"/>
  <c r="L71" i="11"/>
  <c r="L73" i="11" s="1"/>
</calcChain>
</file>

<file path=xl/sharedStrings.xml><?xml version="1.0" encoding="utf-8"?>
<sst xmlns="http://schemas.openxmlformats.org/spreadsheetml/2006/main" count="1675" uniqueCount="388">
  <si>
    <t>款</t>
    <rPh sb="0" eb="1">
      <t>カン</t>
    </rPh>
    <phoneticPr fontId="1"/>
  </si>
  <si>
    <t>項</t>
    <rPh sb="0" eb="1">
      <t>コウ</t>
    </rPh>
    <phoneticPr fontId="1"/>
  </si>
  <si>
    <t>事項</t>
    <rPh sb="0" eb="2">
      <t>ジコウ</t>
    </rPh>
    <phoneticPr fontId="1"/>
  </si>
  <si>
    <t>一般財源</t>
    <rPh sb="0" eb="2">
      <t>イッパン</t>
    </rPh>
    <rPh sb="2" eb="4">
      <t>ザイゲン</t>
    </rPh>
    <phoneticPr fontId="1"/>
  </si>
  <si>
    <t>市債</t>
    <rPh sb="0" eb="2">
      <t>シサイ</t>
    </rPh>
    <phoneticPr fontId="1"/>
  </si>
  <si>
    <t>その他</t>
    <rPh sb="2" eb="3">
      <t>タ</t>
    </rPh>
    <phoneticPr fontId="1"/>
  </si>
  <si>
    <t>財源内訳</t>
    <rPh sb="0" eb="2">
      <t>ザイゲン</t>
    </rPh>
    <rPh sb="2" eb="4">
      <t>ウチワケ</t>
    </rPh>
    <phoneticPr fontId="1"/>
  </si>
  <si>
    <t>環境費</t>
    <rPh sb="0" eb="2">
      <t>カンキョウ</t>
    </rPh>
    <rPh sb="2" eb="3">
      <t>ヒ</t>
    </rPh>
    <phoneticPr fontId="1"/>
  </si>
  <si>
    <t>環境保全費</t>
    <rPh sb="0" eb="2">
      <t>カンキョウ</t>
    </rPh>
    <rPh sb="2" eb="4">
      <t>ホゼン</t>
    </rPh>
    <rPh sb="4" eb="5">
      <t>ヒ</t>
    </rPh>
    <phoneticPr fontId="1"/>
  </si>
  <si>
    <t>歳出で削減すべき項目</t>
    <rPh sb="0" eb="2">
      <t>サイシュツ</t>
    </rPh>
    <rPh sb="3" eb="5">
      <t>サクゲン</t>
    </rPh>
    <rPh sb="8" eb="10">
      <t>コウモク</t>
    </rPh>
    <phoneticPr fontId="1"/>
  </si>
  <si>
    <t>歳出で増額すべき項目</t>
    <rPh sb="0" eb="2">
      <t>サイシュツ</t>
    </rPh>
    <rPh sb="3" eb="5">
      <t>ゾウガク</t>
    </rPh>
    <rPh sb="8" eb="10">
      <t>コウモク</t>
    </rPh>
    <phoneticPr fontId="1"/>
  </si>
  <si>
    <t>住宅都市費</t>
    <rPh sb="0" eb="2">
      <t>ジュウタク</t>
    </rPh>
    <rPh sb="2" eb="4">
      <t>トシ</t>
    </rPh>
    <rPh sb="4" eb="5">
      <t>ヒ</t>
    </rPh>
    <phoneticPr fontId="1"/>
  </si>
  <si>
    <t>住宅費</t>
    <rPh sb="0" eb="3">
      <t>ジュウタクヒ</t>
    </rPh>
    <phoneticPr fontId="1"/>
  </si>
  <si>
    <t>歳出削減額　計</t>
    <rPh sb="0" eb="2">
      <t>サイシュツ</t>
    </rPh>
    <rPh sb="2" eb="4">
      <t>サクゲン</t>
    </rPh>
    <rPh sb="4" eb="5">
      <t>ガク</t>
    </rPh>
    <rPh sb="6" eb="7">
      <t>ケイ</t>
    </rPh>
    <phoneticPr fontId="1"/>
  </si>
  <si>
    <t>歳入歳出差引　合計</t>
    <rPh sb="0" eb="2">
      <t>サイニュウ</t>
    </rPh>
    <rPh sb="2" eb="4">
      <t>サイシュツ</t>
    </rPh>
    <rPh sb="4" eb="6">
      <t>サシヒキ</t>
    </rPh>
    <rPh sb="7" eb="9">
      <t>ゴウケイ</t>
    </rPh>
    <phoneticPr fontId="1"/>
  </si>
  <si>
    <t>－</t>
  </si>
  <si>
    <t>－</t>
    <phoneticPr fontId="1"/>
  </si>
  <si>
    <t>市民経済費</t>
  </si>
  <si>
    <t>都市計画費</t>
    <rPh sb="0" eb="2">
      <t>トシ</t>
    </rPh>
    <rPh sb="2" eb="4">
      <t>ケイカク</t>
    </rPh>
    <rPh sb="4" eb="5">
      <t>ヒ</t>
    </rPh>
    <phoneticPr fontId="1"/>
  </si>
  <si>
    <t>歳出増額　計</t>
    <rPh sb="0" eb="2">
      <t>サイシュツ</t>
    </rPh>
    <rPh sb="2" eb="4">
      <t>ゾウガク</t>
    </rPh>
    <rPh sb="5" eb="6">
      <t>ケイ</t>
    </rPh>
    <phoneticPr fontId="1"/>
  </si>
  <si>
    <t>歳入の増額</t>
    <rPh sb="0" eb="2">
      <t>サイニュウ</t>
    </rPh>
    <rPh sb="3" eb="5">
      <t>ゾウガク</t>
    </rPh>
    <phoneticPr fontId="1"/>
  </si>
  <si>
    <t>市民税減税の中止</t>
    <rPh sb="0" eb="3">
      <t>シミンゼイ</t>
    </rPh>
    <rPh sb="3" eb="5">
      <t>ゲンゼイ</t>
    </rPh>
    <rPh sb="6" eb="8">
      <t>チュウシ</t>
    </rPh>
    <phoneticPr fontId="1"/>
  </si>
  <si>
    <t>市税</t>
    <rPh sb="0" eb="2">
      <t>シゼイ</t>
    </rPh>
    <phoneticPr fontId="1"/>
  </si>
  <si>
    <t>市民税</t>
    <rPh sb="0" eb="3">
      <t>シミンゼイ</t>
    </rPh>
    <phoneticPr fontId="1"/>
  </si>
  <si>
    <t>歳入増額　計</t>
    <rPh sb="0" eb="2">
      <t>サイニュウ</t>
    </rPh>
    <rPh sb="2" eb="4">
      <t>ゾウガク</t>
    </rPh>
    <rPh sb="5" eb="6">
      <t>ケイ</t>
    </rPh>
    <phoneticPr fontId="1"/>
  </si>
  <si>
    <t>小学校費</t>
    <rPh sb="0" eb="3">
      <t>ショウガッコウ</t>
    </rPh>
    <rPh sb="3" eb="4">
      <t>ヒ</t>
    </rPh>
    <phoneticPr fontId="1"/>
  </si>
  <si>
    <t>リニア中央新幹線開業を見据えたまちづくりの推進</t>
    <rPh sb="3" eb="5">
      <t>チュウオウ</t>
    </rPh>
    <rPh sb="5" eb="8">
      <t>シンカンセン</t>
    </rPh>
    <rPh sb="8" eb="10">
      <t>カイギョウ</t>
    </rPh>
    <rPh sb="11" eb="13">
      <t>ミス</t>
    </rPh>
    <rPh sb="21" eb="23">
      <t>スイシン</t>
    </rPh>
    <phoneticPr fontId="1"/>
  </si>
  <si>
    <t>木曽川水系連絡導水路事業に係る工業用水道事業会計への出資</t>
    <rPh sb="0" eb="3">
      <t>キソガワ</t>
    </rPh>
    <rPh sb="3" eb="5">
      <t>スイケイ</t>
    </rPh>
    <rPh sb="5" eb="7">
      <t>レンラク</t>
    </rPh>
    <rPh sb="7" eb="9">
      <t>ドウスイ</t>
    </rPh>
    <rPh sb="9" eb="10">
      <t>ロ</t>
    </rPh>
    <rPh sb="10" eb="12">
      <t>ジギョウ</t>
    </rPh>
    <rPh sb="13" eb="14">
      <t>カカ</t>
    </rPh>
    <rPh sb="15" eb="18">
      <t>コウギョウヨウ</t>
    </rPh>
    <rPh sb="18" eb="20">
      <t>スイドウ</t>
    </rPh>
    <rPh sb="20" eb="22">
      <t>ジギョウ</t>
    </rPh>
    <rPh sb="22" eb="24">
      <t>カイケイ</t>
    </rPh>
    <rPh sb="26" eb="28">
      <t>シュッシ</t>
    </rPh>
    <phoneticPr fontId="1"/>
  </si>
  <si>
    <t>歳入の減額</t>
    <rPh sb="0" eb="2">
      <t>サイニュウ</t>
    </rPh>
    <rPh sb="3" eb="5">
      <t>ゲンガク</t>
    </rPh>
    <phoneticPr fontId="1"/>
  </si>
  <si>
    <t>名古屋駅周辺地下公共空間整備</t>
    <rPh sb="0" eb="4">
      <t>ナゴヤエキ</t>
    </rPh>
    <rPh sb="4" eb="6">
      <t>シュウヘン</t>
    </rPh>
    <rPh sb="6" eb="8">
      <t>チカ</t>
    </rPh>
    <rPh sb="8" eb="10">
      <t>コウキョウ</t>
    </rPh>
    <rPh sb="10" eb="12">
      <t>クウカン</t>
    </rPh>
    <rPh sb="12" eb="14">
      <t>セイビ</t>
    </rPh>
    <phoneticPr fontId="1"/>
  </si>
  <si>
    <t>歳入減額　計</t>
    <rPh sb="0" eb="2">
      <t>サイニュウ</t>
    </rPh>
    <rPh sb="2" eb="4">
      <t>ゲンガク</t>
    </rPh>
    <rPh sb="5" eb="6">
      <t>ケイ</t>
    </rPh>
    <phoneticPr fontId="1"/>
  </si>
  <si>
    <t>国民健康保険費</t>
    <rPh sb="0" eb="2">
      <t>コクミン</t>
    </rPh>
    <rPh sb="2" eb="4">
      <t>ケンコウ</t>
    </rPh>
    <rPh sb="4" eb="6">
      <t>ホケン</t>
    </rPh>
    <rPh sb="6" eb="7">
      <t>ヒ</t>
    </rPh>
    <phoneticPr fontId="1"/>
  </si>
  <si>
    <t>.</t>
    <phoneticPr fontId="1"/>
  </si>
  <si>
    <t>-</t>
    <phoneticPr fontId="1"/>
  </si>
  <si>
    <t>緑政土木費</t>
    <phoneticPr fontId="1"/>
  </si>
  <si>
    <t>中部国際空港二本目滑走路建設促進期成同盟会への負担金支出</t>
    <rPh sb="0" eb="2">
      <t>チュウブ</t>
    </rPh>
    <rPh sb="2" eb="4">
      <t>コクサイ</t>
    </rPh>
    <rPh sb="4" eb="6">
      <t>クウコウ</t>
    </rPh>
    <rPh sb="6" eb="8">
      <t>ニホン</t>
    </rPh>
    <rPh sb="8" eb="9">
      <t>メ</t>
    </rPh>
    <rPh sb="9" eb="12">
      <t>カッソウロ</t>
    </rPh>
    <rPh sb="12" eb="14">
      <t>ケンセツ</t>
    </rPh>
    <rPh sb="14" eb="16">
      <t>ソクシン</t>
    </rPh>
    <rPh sb="16" eb="18">
      <t>キセイ</t>
    </rPh>
    <rPh sb="18" eb="20">
      <t>ドウメイ</t>
    </rPh>
    <rPh sb="20" eb="21">
      <t>カイ</t>
    </rPh>
    <rPh sb="23" eb="26">
      <t>フタンキン</t>
    </rPh>
    <rPh sb="26" eb="28">
      <t>シシュツ</t>
    </rPh>
    <phoneticPr fontId="1"/>
  </si>
  <si>
    <t>国直轄道路事業負担金の支出</t>
    <rPh sb="11" eb="13">
      <t>シシュツ</t>
    </rPh>
    <phoneticPr fontId="1"/>
  </si>
  <si>
    <t>市会議員の任期中１回の海外視察</t>
    <phoneticPr fontId="1"/>
  </si>
  <si>
    <t>小学校3年生までの30人学級の拡大</t>
    <rPh sb="0" eb="3">
      <t>ショウガッコウ</t>
    </rPh>
    <rPh sb="4" eb="6">
      <t>ネンセイ</t>
    </rPh>
    <rPh sb="11" eb="12">
      <t>ニン</t>
    </rPh>
    <rPh sb="12" eb="14">
      <t>ガッキュウ</t>
    </rPh>
    <rPh sb="15" eb="17">
      <t>カクダイ</t>
    </rPh>
    <phoneticPr fontId="1"/>
  </si>
  <si>
    <t>社会保障・税番号制度の導入に向けた住民記録システムの改修</t>
    <rPh sb="17" eb="19">
      <t>ジュウミン</t>
    </rPh>
    <rPh sb="19" eb="21">
      <t>キロク</t>
    </rPh>
    <rPh sb="26" eb="28">
      <t>カイシュウ</t>
    </rPh>
    <phoneticPr fontId="2"/>
  </si>
  <si>
    <t>鉄道を活用した都市魅力向上策の推進</t>
    <rPh sb="15" eb="17">
      <t>スイシン</t>
    </rPh>
    <phoneticPr fontId="2"/>
  </si>
  <si>
    <t>栄一丁目６番地区優良建築物等整備事業への補助（御園座再開発）</t>
    <rPh sb="17" eb="18">
      <t>ギョウ</t>
    </rPh>
    <rPh sb="20" eb="22">
      <t>ホジョ</t>
    </rPh>
    <rPh sb="23" eb="26">
      <t>ミソノザ</t>
    </rPh>
    <rPh sb="26" eb="29">
      <t>サイカイハツ</t>
    </rPh>
    <phoneticPr fontId="2"/>
  </si>
  <si>
    <t>老人福祉費</t>
    <rPh sb="0" eb="2">
      <t>ロウジン</t>
    </rPh>
    <rPh sb="2" eb="4">
      <t>フクシ</t>
    </rPh>
    <rPh sb="4" eb="5">
      <t>ヒ</t>
    </rPh>
    <phoneticPr fontId="1"/>
  </si>
  <si>
    <t>使用料</t>
    <rPh sb="0" eb="3">
      <t>シヨウリョウ</t>
    </rPh>
    <phoneticPr fontId="2"/>
  </si>
  <si>
    <t>健康福祉費</t>
    <rPh sb="0" eb="2">
      <t>ケンコウ</t>
    </rPh>
    <rPh sb="2" eb="4">
      <t>フクシ</t>
    </rPh>
    <rPh sb="4" eb="5">
      <t>ヒ</t>
    </rPh>
    <phoneticPr fontId="2"/>
  </si>
  <si>
    <t>マンションへの支援を含む、住宅リフォーム助成の創設(60万円5000件、200万円50棟)</t>
    <rPh sb="7" eb="9">
      <t>シエン</t>
    </rPh>
    <rPh sb="10" eb="11">
      <t>フク</t>
    </rPh>
    <rPh sb="28" eb="30">
      <t>マンエン</t>
    </rPh>
    <rPh sb="34" eb="35">
      <t>ケン</t>
    </rPh>
    <rPh sb="39" eb="41">
      <t>マンエン</t>
    </rPh>
    <rPh sb="43" eb="44">
      <t>トウ</t>
    </rPh>
    <phoneticPr fontId="1"/>
  </si>
  <si>
    <t>道路橋りよう費</t>
    <phoneticPr fontId="2"/>
  </si>
  <si>
    <t>　　2015年度一般会計予算の組み替え案</t>
    <rPh sb="6" eb="8">
      <t>ネンド</t>
    </rPh>
    <rPh sb="8" eb="10">
      <t>イッパン</t>
    </rPh>
    <rPh sb="10" eb="12">
      <t>カイケイ</t>
    </rPh>
    <rPh sb="12" eb="14">
      <t>ヨサン</t>
    </rPh>
    <rPh sb="15" eb="16">
      <t>ク</t>
    </rPh>
    <rPh sb="17" eb="18">
      <t>カ</t>
    </rPh>
    <rPh sb="19" eb="20">
      <t>アン</t>
    </rPh>
    <phoneticPr fontId="1"/>
  </si>
  <si>
    <t>名古屋高速道路建設</t>
  </si>
  <si>
    <t>金城ふ頭開発の推進</t>
    <phoneticPr fontId="1"/>
  </si>
  <si>
    <t>公立保育所の社会福祉法人への移管準備(北千種・東栄・畑田)</t>
    <rPh sb="0" eb="2">
      <t>コウリツ</t>
    </rPh>
    <rPh sb="2" eb="4">
      <t>ホイク</t>
    </rPh>
    <rPh sb="4" eb="5">
      <t>ショ</t>
    </rPh>
    <rPh sb="6" eb="8">
      <t>シャカイ</t>
    </rPh>
    <rPh sb="8" eb="10">
      <t>フクシ</t>
    </rPh>
    <rPh sb="10" eb="12">
      <t>ホウジン</t>
    </rPh>
    <rPh sb="14" eb="16">
      <t>イカン</t>
    </rPh>
    <rPh sb="16" eb="18">
      <t>ジュンビ</t>
    </rPh>
    <rPh sb="19" eb="20">
      <t>キタ</t>
    </rPh>
    <rPh sb="20" eb="22">
      <t>チクサ</t>
    </rPh>
    <rPh sb="23" eb="25">
      <t>トウエイ</t>
    </rPh>
    <rPh sb="26" eb="28">
      <t>ハタダ</t>
    </rPh>
    <phoneticPr fontId="1"/>
  </si>
  <si>
    <t>納屋橋東地区民間市街地再開発事業への補助</t>
    <rPh sb="15" eb="16">
      <t>ギョウ</t>
    </rPh>
    <rPh sb="18" eb="20">
      <t>ホジョ</t>
    </rPh>
    <phoneticPr fontId="2"/>
  </si>
  <si>
    <t>産業費</t>
    <rPh sb="0" eb="2">
      <t>サンギョウ</t>
    </rPh>
    <rPh sb="2" eb="3">
      <t>ヒ</t>
    </rPh>
    <phoneticPr fontId="2"/>
  </si>
  <si>
    <t>大規模展示場の整備等に関する調査</t>
    <rPh sb="0" eb="3">
      <t>ダイキボ</t>
    </rPh>
    <rPh sb="3" eb="6">
      <t>テンジジョウ</t>
    </rPh>
    <rPh sb="7" eb="9">
      <t>セイビ</t>
    </rPh>
    <rPh sb="9" eb="10">
      <t>トウ</t>
    </rPh>
    <rPh sb="11" eb="12">
      <t>カン</t>
    </rPh>
    <rPh sb="14" eb="16">
      <t>チョウサ</t>
    </rPh>
    <phoneticPr fontId="2"/>
  </si>
  <si>
    <t>教育費</t>
    <rPh sb="0" eb="3">
      <t>キョウイクヒ</t>
    </rPh>
    <phoneticPr fontId="2"/>
  </si>
  <si>
    <t>議会費</t>
  </si>
  <si>
    <t>子ども青少年費</t>
  </si>
  <si>
    <t>住宅費</t>
    <rPh sb="0" eb="3">
      <t>ジュウタクヒ</t>
    </rPh>
    <phoneticPr fontId="2"/>
  </si>
  <si>
    <t>子ども医療費助成の18歳までの拡大</t>
    <rPh sb="0" eb="1">
      <t>コ</t>
    </rPh>
    <rPh sb="3" eb="6">
      <t>イリョウヒ</t>
    </rPh>
    <rPh sb="6" eb="8">
      <t>ジョセイ</t>
    </rPh>
    <rPh sb="11" eb="12">
      <t>サイ</t>
    </rPh>
    <rPh sb="15" eb="17">
      <t>カクダイ</t>
    </rPh>
    <phoneticPr fontId="2"/>
  </si>
  <si>
    <t>区役所費</t>
    <rPh sb="0" eb="3">
      <t>クヤクショ</t>
    </rPh>
    <rPh sb="3" eb="4">
      <t>ヒ</t>
    </rPh>
    <phoneticPr fontId="2"/>
  </si>
  <si>
    <t>－</t>
    <phoneticPr fontId="2"/>
  </si>
  <si>
    <t>私学振興費</t>
    <rPh sb="0" eb="2">
      <t>シガク</t>
    </rPh>
    <rPh sb="2" eb="4">
      <t>シンコウ</t>
    </rPh>
    <rPh sb="4" eb="5">
      <t>ヒ</t>
    </rPh>
    <phoneticPr fontId="2"/>
  </si>
  <si>
    <t>公衆衛生費</t>
    <rPh sb="0" eb="2">
      <t>コウシュウ</t>
    </rPh>
    <rPh sb="2" eb="4">
      <t>エイセイ</t>
    </rPh>
    <rPh sb="4" eb="5">
      <t>ヒ</t>
    </rPh>
    <phoneticPr fontId="2"/>
  </si>
  <si>
    <t>総務費</t>
  </si>
  <si>
    <t>総務費</t>
    <rPh sb="0" eb="2">
      <t>ソウム</t>
    </rPh>
    <rPh sb="2" eb="3">
      <t>ヒ</t>
    </rPh>
    <phoneticPr fontId="2"/>
  </si>
  <si>
    <t>私立高等学校授業料補助単価の引き上げ</t>
    <rPh sb="0" eb="2">
      <t>シリツ</t>
    </rPh>
    <rPh sb="2" eb="4">
      <t>コウトウ</t>
    </rPh>
    <rPh sb="4" eb="6">
      <t>ガッコウ</t>
    </rPh>
    <rPh sb="6" eb="9">
      <t>ジュギョウリョウ</t>
    </rPh>
    <rPh sb="9" eb="11">
      <t>ホジョ</t>
    </rPh>
    <rPh sb="11" eb="13">
      <t>タンカ</t>
    </rPh>
    <rPh sb="14" eb="15">
      <t>ヒ</t>
    </rPh>
    <rPh sb="16" eb="17">
      <t>ア</t>
    </rPh>
    <phoneticPr fontId="2"/>
  </si>
  <si>
    <t>総務管理費</t>
  </si>
  <si>
    <t>総務管理費</t>
    <rPh sb="0" eb="2">
      <t>ソウム</t>
    </rPh>
    <rPh sb="2" eb="4">
      <t>カンリ</t>
    </rPh>
    <rPh sb="4" eb="5">
      <t>ヒ</t>
    </rPh>
    <phoneticPr fontId="2"/>
  </si>
  <si>
    <t>70歳から74歳までの医療費自己負担助成制度の創設(70歳・71歳)</t>
    <rPh sb="2" eb="3">
      <t>サイ</t>
    </rPh>
    <rPh sb="7" eb="8">
      <t>サイ</t>
    </rPh>
    <rPh sb="11" eb="14">
      <t>イリョウヒ</t>
    </rPh>
    <rPh sb="14" eb="16">
      <t>ジコ</t>
    </rPh>
    <rPh sb="16" eb="18">
      <t>フタン</t>
    </rPh>
    <rPh sb="18" eb="20">
      <t>ジョセイ</t>
    </rPh>
    <rPh sb="20" eb="22">
      <t>セイド</t>
    </rPh>
    <rPh sb="23" eb="25">
      <t>ソウセツ</t>
    </rPh>
    <rPh sb="28" eb="29">
      <t>サイ</t>
    </rPh>
    <rPh sb="32" eb="33">
      <t>サイ</t>
    </rPh>
    <phoneticPr fontId="2"/>
  </si>
  <si>
    <t>介護保険の値上げを中止するための繰り出し</t>
    <rPh sb="0" eb="2">
      <t>カイゴ</t>
    </rPh>
    <rPh sb="2" eb="4">
      <t>ホケン</t>
    </rPh>
    <rPh sb="5" eb="7">
      <t>ネア</t>
    </rPh>
    <rPh sb="9" eb="11">
      <t>チュウシ</t>
    </rPh>
    <rPh sb="16" eb="17">
      <t>ク</t>
    </rPh>
    <rPh sb="18" eb="19">
      <t>ダ</t>
    </rPh>
    <phoneticPr fontId="2"/>
  </si>
  <si>
    <t>肺炎球菌ワクチンの自己負担を半額に(4000円→2000円)</t>
    <rPh sb="0" eb="2">
      <t>ハイエン</t>
    </rPh>
    <rPh sb="2" eb="4">
      <t>キュウキン</t>
    </rPh>
    <rPh sb="9" eb="11">
      <t>ジコ</t>
    </rPh>
    <rPh sb="11" eb="13">
      <t>フタン</t>
    </rPh>
    <rPh sb="14" eb="16">
      <t>ハンガク</t>
    </rPh>
    <rPh sb="22" eb="23">
      <t>エン</t>
    </rPh>
    <rPh sb="28" eb="29">
      <t>エン</t>
    </rPh>
    <phoneticPr fontId="2"/>
  </si>
  <si>
    <t>国民健康保険料の特別軽減を100％にするために特別軽減を全対象世帯に適応(175,800世帯)</t>
    <rPh sb="0" eb="2">
      <t>コクミン</t>
    </rPh>
    <rPh sb="2" eb="4">
      <t>ケンコウ</t>
    </rPh>
    <rPh sb="4" eb="6">
      <t>ホケン</t>
    </rPh>
    <rPh sb="6" eb="7">
      <t>リョウ</t>
    </rPh>
    <rPh sb="8" eb="10">
      <t>トクベツ</t>
    </rPh>
    <rPh sb="10" eb="12">
      <t>ケイゲン</t>
    </rPh>
    <rPh sb="23" eb="25">
      <t>トクベツ</t>
    </rPh>
    <rPh sb="25" eb="27">
      <t>ケイゲン</t>
    </rPh>
    <rPh sb="28" eb="29">
      <t>ゼン</t>
    </rPh>
    <rPh sb="29" eb="31">
      <t>タイショウ</t>
    </rPh>
    <rPh sb="31" eb="33">
      <t>セタイ</t>
    </rPh>
    <rPh sb="34" eb="36">
      <t>テキオウ</t>
    </rPh>
    <rPh sb="44" eb="46">
      <t>セタイ</t>
    </rPh>
    <phoneticPr fontId="1"/>
  </si>
  <si>
    <t>原爆ポスター展(20万円×16区)</t>
    <rPh sb="0" eb="2">
      <t>ゲンバク</t>
    </rPh>
    <rPh sb="6" eb="7">
      <t>テン</t>
    </rPh>
    <rPh sb="10" eb="11">
      <t>マン</t>
    </rPh>
    <rPh sb="11" eb="12">
      <t>エン</t>
    </rPh>
    <rPh sb="15" eb="16">
      <t>ク</t>
    </rPh>
    <phoneticPr fontId="2"/>
  </si>
  <si>
    <t>生涯学習センターの営利目的の使用料を新設しない</t>
    <rPh sb="0" eb="2">
      <t>ショウガイ</t>
    </rPh>
    <rPh sb="2" eb="4">
      <t>ガクシュウ</t>
    </rPh>
    <rPh sb="9" eb="11">
      <t>エイリ</t>
    </rPh>
    <rPh sb="11" eb="13">
      <t>モクテキ</t>
    </rPh>
    <rPh sb="14" eb="17">
      <t>シヨウリョウ</t>
    </rPh>
    <rPh sb="18" eb="20">
      <t>シンセツ</t>
    </rPh>
    <phoneticPr fontId="2"/>
  </si>
  <si>
    <t>小学校給食費の無料化</t>
    <rPh sb="0" eb="3">
      <t>ショウガッコウ</t>
    </rPh>
    <rPh sb="3" eb="5">
      <t>キュウショク</t>
    </rPh>
    <rPh sb="5" eb="6">
      <t>ヒ</t>
    </rPh>
    <rPh sb="7" eb="10">
      <t>ムリョウカ</t>
    </rPh>
    <phoneticPr fontId="1"/>
  </si>
  <si>
    <t>市民経済費</t>
    <phoneticPr fontId="2"/>
  </si>
  <si>
    <t>市民生活費</t>
    <rPh sb="0" eb="2">
      <t>シミン</t>
    </rPh>
    <rPh sb="2" eb="5">
      <t>セイカツヒ</t>
    </rPh>
    <phoneticPr fontId="2"/>
  </si>
  <si>
    <t>奨学金返還支援制度の創設</t>
    <rPh sb="0" eb="3">
      <t>ショウガクキン</t>
    </rPh>
    <rPh sb="3" eb="5">
      <t>ヘンカン</t>
    </rPh>
    <rPh sb="5" eb="7">
      <t>シエン</t>
    </rPh>
    <rPh sb="7" eb="9">
      <t>セイド</t>
    </rPh>
    <rPh sb="10" eb="12">
      <t>ソウセツ</t>
    </rPh>
    <phoneticPr fontId="2"/>
  </si>
  <si>
    <t>予定額（千円）</t>
    <rPh sb="0" eb="2">
      <t>ヨテイ</t>
    </rPh>
    <rPh sb="2" eb="3">
      <t>ガク</t>
    </rPh>
    <rPh sb="4" eb="6">
      <t>センエン</t>
    </rPh>
    <phoneticPr fontId="1"/>
  </si>
  <si>
    <t>国・県支出金</t>
    <rPh sb="0" eb="1">
      <t>クニ</t>
    </rPh>
    <rPh sb="2" eb="3">
      <t>ケン</t>
    </rPh>
    <rPh sb="3" eb="6">
      <t>シシュツキン</t>
    </rPh>
    <phoneticPr fontId="1"/>
  </si>
  <si>
    <t>子ども青少年費</t>
    <rPh sb="0" eb="1">
      <t>コ</t>
    </rPh>
    <rPh sb="3" eb="6">
      <t>セイショウネン</t>
    </rPh>
    <rPh sb="6" eb="7">
      <t>ヒ</t>
    </rPh>
    <phoneticPr fontId="1"/>
  </si>
  <si>
    <t>防災危機管理費</t>
    <phoneticPr fontId="2"/>
  </si>
  <si>
    <t>震災対策事業基金への財源繰り出し</t>
    <rPh sb="10" eb="12">
      <t>ザイゲン</t>
    </rPh>
    <rPh sb="12" eb="13">
      <t>ク</t>
    </rPh>
    <rPh sb="14" eb="15">
      <t>ダ</t>
    </rPh>
    <phoneticPr fontId="2"/>
  </si>
  <si>
    <t>使用料及び 手数料</t>
    <rPh sb="0" eb="3">
      <t>シヨウリョウ</t>
    </rPh>
    <rPh sb="3" eb="4">
      <t>オヨ</t>
    </rPh>
    <rPh sb="6" eb="9">
      <t>テスウリョウ</t>
    </rPh>
    <phoneticPr fontId="2"/>
  </si>
  <si>
    <t>余りを入れる</t>
    <rPh sb="0" eb="1">
      <t>アマ</t>
    </rPh>
    <rPh sb="3" eb="4">
      <t>イ</t>
    </rPh>
    <phoneticPr fontId="2"/>
  </si>
  <si>
    <t>　　2016年度一般会計予算の組み替え案</t>
    <rPh sb="6" eb="8">
      <t>ネンド</t>
    </rPh>
    <rPh sb="8" eb="10">
      <t>イッパン</t>
    </rPh>
    <rPh sb="10" eb="12">
      <t>カイケイ</t>
    </rPh>
    <rPh sb="12" eb="14">
      <t>ヨサン</t>
    </rPh>
    <rPh sb="15" eb="16">
      <t>ク</t>
    </rPh>
    <rPh sb="17" eb="18">
      <t>カ</t>
    </rPh>
    <rPh sb="19" eb="20">
      <t>アン</t>
    </rPh>
    <phoneticPr fontId="1"/>
  </si>
  <si>
    <t>学校図書館司書の全校配置(週20時間)</t>
    <rPh sb="0" eb="2">
      <t>ガッコウ</t>
    </rPh>
    <rPh sb="2" eb="5">
      <t>トショカン</t>
    </rPh>
    <rPh sb="5" eb="7">
      <t>シショ</t>
    </rPh>
    <rPh sb="8" eb="10">
      <t>ゼンコウ</t>
    </rPh>
    <rPh sb="10" eb="12">
      <t>ハイチ</t>
    </rPh>
    <rPh sb="13" eb="14">
      <t>シュウ</t>
    </rPh>
    <rPh sb="16" eb="18">
      <t>ジカン</t>
    </rPh>
    <phoneticPr fontId="2"/>
  </si>
  <si>
    <t>市会議員の任期中１回の海外視察</t>
  </si>
  <si>
    <t>観光文化交流費</t>
    <rPh sb="0" eb="2">
      <t>カンコウ</t>
    </rPh>
    <rPh sb="2" eb="4">
      <t>ブンカ</t>
    </rPh>
    <rPh sb="4" eb="6">
      <t>コウリュウ</t>
    </rPh>
    <rPh sb="6" eb="7">
      <t>ヒ</t>
    </rPh>
    <phoneticPr fontId="2"/>
  </si>
  <si>
    <t>名古屋城費</t>
    <rPh sb="0" eb="3">
      <t>ナゴヤ</t>
    </rPh>
    <rPh sb="3" eb="4">
      <t>ジョウ</t>
    </rPh>
    <rPh sb="4" eb="5">
      <t>ヒ</t>
    </rPh>
    <phoneticPr fontId="2"/>
  </si>
  <si>
    <t>中学校費</t>
    <rPh sb="0" eb="3">
      <t>チュウガッコウ</t>
    </rPh>
    <rPh sb="3" eb="4">
      <t>ヒ</t>
    </rPh>
    <phoneticPr fontId="2"/>
  </si>
  <si>
    <t>Ｈ29年度以降の移管関係</t>
    <rPh sb="3" eb="4">
      <t>ネン</t>
    </rPh>
    <rPh sb="4" eb="5">
      <t>ド</t>
    </rPh>
    <rPh sb="5" eb="7">
      <t>イコウ</t>
    </rPh>
    <rPh sb="8" eb="10">
      <t>イカン</t>
    </rPh>
    <rPh sb="10" eb="12">
      <t>カンケイ</t>
    </rPh>
    <phoneticPr fontId="2"/>
  </si>
  <si>
    <t>H27･28年度移管関係（大規模修繕･新設の補助）</t>
    <rPh sb="6" eb="8">
      <t>ネンド</t>
    </rPh>
    <rPh sb="8" eb="10">
      <t>イカン</t>
    </rPh>
    <rPh sb="10" eb="12">
      <t>カンケイ</t>
    </rPh>
    <rPh sb="13" eb="16">
      <t>ダイキボ</t>
    </rPh>
    <rPh sb="16" eb="18">
      <t>シュウゼン</t>
    </rPh>
    <rPh sb="19" eb="21">
      <t>シンセツ</t>
    </rPh>
    <rPh sb="22" eb="24">
      <t>ホジョ</t>
    </rPh>
    <phoneticPr fontId="2"/>
  </si>
  <si>
    <t>南・氷室解体</t>
    <rPh sb="0" eb="1">
      <t>ミナミ</t>
    </rPh>
    <rPh sb="2" eb="4">
      <t>ヒムロ</t>
    </rPh>
    <rPh sb="4" eb="6">
      <t>カイタイ</t>
    </rPh>
    <phoneticPr fontId="2"/>
  </si>
  <si>
    <t>18歳までの医療費無料化</t>
    <rPh sb="2" eb="3">
      <t>サイ</t>
    </rPh>
    <rPh sb="6" eb="8">
      <t>イリョウ</t>
    </rPh>
    <rPh sb="8" eb="9">
      <t>ヒ</t>
    </rPh>
    <rPh sb="9" eb="12">
      <t>ムリョウカ</t>
    </rPh>
    <phoneticPr fontId="2"/>
  </si>
  <si>
    <t>防災危機管理費</t>
  </si>
  <si>
    <t>天守閣の整備検討</t>
    <rPh sb="0" eb="3">
      <t>テンシュカク</t>
    </rPh>
    <rPh sb="4" eb="6">
      <t>セイビ</t>
    </rPh>
    <rPh sb="6" eb="8">
      <t>ケントウ</t>
    </rPh>
    <phoneticPr fontId="2"/>
  </si>
  <si>
    <t>社会保障・税番号制度関連事務（住民基本台帳ネットワークシステムの運用分を除く）</t>
    <rPh sb="10" eb="12">
      <t>カンレン</t>
    </rPh>
    <rPh sb="12" eb="14">
      <t>ジム</t>
    </rPh>
    <rPh sb="15" eb="17">
      <t>ジュウミン</t>
    </rPh>
    <rPh sb="17" eb="19">
      <t>キホン</t>
    </rPh>
    <rPh sb="19" eb="21">
      <t>ダイチョウ</t>
    </rPh>
    <rPh sb="32" eb="34">
      <t>ウンヨウ</t>
    </rPh>
    <rPh sb="34" eb="35">
      <t>ブン</t>
    </rPh>
    <rPh sb="36" eb="37">
      <t>ノゾ</t>
    </rPh>
    <phoneticPr fontId="2"/>
  </si>
  <si>
    <t>-</t>
  </si>
  <si>
    <t>-</t>
    <phoneticPr fontId="2"/>
  </si>
  <si>
    <t>-</t>
    <phoneticPr fontId="2"/>
  </si>
  <si>
    <t>名古屋高速道路建設</t>
    <rPh sb="0" eb="3">
      <t>ナゴヤ</t>
    </rPh>
    <rPh sb="3" eb="5">
      <t>コウソク</t>
    </rPh>
    <rPh sb="5" eb="7">
      <t>ドウロ</t>
    </rPh>
    <rPh sb="7" eb="9">
      <t>ケンセツ</t>
    </rPh>
    <phoneticPr fontId="1"/>
  </si>
  <si>
    <t>リニア中央新幹線開業を見据えたまちづくりの推進・名古屋駅周辺まちづくりの推進</t>
    <rPh sb="3" eb="5">
      <t>チュウオウ</t>
    </rPh>
    <rPh sb="5" eb="8">
      <t>シンカンセン</t>
    </rPh>
    <rPh sb="8" eb="10">
      <t>カイギョウ</t>
    </rPh>
    <rPh sb="11" eb="13">
      <t>ミス</t>
    </rPh>
    <rPh sb="21" eb="23">
      <t>スイシン</t>
    </rPh>
    <rPh sb="24" eb="28">
      <t>ナゴヤエキ</t>
    </rPh>
    <rPh sb="28" eb="30">
      <t>シュウヘン</t>
    </rPh>
    <rPh sb="36" eb="38">
      <t>スイシン</t>
    </rPh>
    <phoneticPr fontId="1"/>
  </si>
  <si>
    <t>リニア中央新幹線開業を見据えたまちづくりの推進・名古屋駅ターミナル機能の強化</t>
    <rPh sb="24" eb="28">
      <t>ナゴヤエキ</t>
    </rPh>
    <rPh sb="33" eb="35">
      <t>キノウ</t>
    </rPh>
    <rPh sb="36" eb="38">
      <t>キョウカ</t>
    </rPh>
    <phoneticPr fontId="2"/>
  </si>
  <si>
    <t>国際交流費</t>
    <rPh sb="0" eb="2">
      <t>コクサイ</t>
    </rPh>
    <rPh sb="2" eb="4">
      <t>コウリュウ</t>
    </rPh>
    <rPh sb="4" eb="5">
      <t>ヒ</t>
    </rPh>
    <phoneticPr fontId="2"/>
  </si>
  <si>
    <t>-</t>
    <phoneticPr fontId="2"/>
  </si>
  <si>
    <t>後期高齢者医療保険料の値上げを中止するための繰り出し</t>
    <rPh sb="0" eb="2">
      <t>コウキ</t>
    </rPh>
    <rPh sb="2" eb="5">
      <t>コウレイシャ</t>
    </rPh>
    <rPh sb="5" eb="7">
      <t>イリョウ</t>
    </rPh>
    <rPh sb="7" eb="9">
      <t>ホケン</t>
    </rPh>
    <rPh sb="9" eb="10">
      <t>リョウ</t>
    </rPh>
    <rPh sb="11" eb="13">
      <t>ネア</t>
    </rPh>
    <rPh sb="15" eb="17">
      <t>チュウシ</t>
    </rPh>
    <rPh sb="22" eb="23">
      <t>ク</t>
    </rPh>
    <rPh sb="24" eb="25">
      <t>ダ</t>
    </rPh>
    <phoneticPr fontId="2"/>
  </si>
  <si>
    <t>産業費</t>
    <rPh sb="0" eb="2">
      <t>サンギョウ</t>
    </rPh>
    <rPh sb="2" eb="3">
      <t>ヒ</t>
    </rPh>
    <phoneticPr fontId="2"/>
  </si>
  <si>
    <t>一般職の給与の削減を中止（期末及び勤勉手当0.065月）</t>
    <rPh sb="0" eb="2">
      <t>イッパン</t>
    </rPh>
    <rPh sb="2" eb="3">
      <t>ショク</t>
    </rPh>
    <rPh sb="4" eb="6">
      <t>キュウヨ</t>
    </rPh>
    <rPh sb="7" eb="9">
      <t>サクゲン</t>
    </rPh>
    <rPh sb="10" eb="12">
      <t>チュウシ</t>
    </rPh>
    <rPh sb="13" eb="15">
      <t>キマツ</t>
    </rPh>
    <rPh sb="15" eb="16">
      <t>オヨ</t>
    </rPh>
    <rPh sb="17" eb="19">
      <t>キンベン</t>
    </rPh>
    <rPh sb="19" eb="21">
      <t>テアテ</t>
    </rPh>
    <rPh sb="26" eb="27">
      <t>ツキ</t>
    </rPh>
    <phoneticPr fontId="2"/>
  </si>
  <si>
    <t>インフルエンザ定期予防接種の自己負担増額を中止するための助成</t>
    <rPh sb="7" eb="9">
      <t>テイキ</t>
    </rPh>
    <rPh sb="9" eb="11">
      <t>ヨボウ</t>
    </rPh>
    <rPh sb="11" eb="13">
      <t>セッシュ</t>
    </rPh>
    <rPh sb="14" eb="16">
      <t>ジコ</t>
    </rPh>
    <rPh sb="16" eb="18">
      <t>フタン</t>
    </rPh>
    <rPh sb="18" eb="20">
      <t>ゾウガク</t>
    </rPh>
    <rPh sb="21" eb="23">
      <t>チュウシ</t>
    </rPh>
    <rPh sb="28" eb="30">
      <t>ジョセイ</t>
    </rPh>
    <phoneticPr fontId="2"/>
  </si>
  <si>
    <t>予算案は１億円</t>
    <rPh sb="0" eb="2">
      <t>ヨサン</t>
    </rPh>
    <rPh sb="2" eb="3">
      <t>アン</t>
    </rPh>
    <rPh sb="5" eb="7">
      <t>オクエン</t>
    </rPh>
    <phoneticPr fontId="2"/>
  </si>
  <si>
    <t>去年と同額</t>
    <rPh sb="0" eb="2">
      <t>キョネン</t>
    </rPh>
    <rPh sb="3" eb="4">
      <t>ドウ</t>
    </rPh>
    <rPh sb="4" eb="5">
      <t>ガク</t>
    </rPh>
    <phoneticPr fontId="2"/>
  </si>
  <si>
    <t>去年1,392,000</t>
    <rPh sb="0" eb="2">
      <t>キョネン</t>
    </rPh>
    <phoneticPr fontId="2"/>
  </si>
  <si>
    <t>去年289,340</t>
    <rPh sb="0" eb="2">
      <t>キョネン</t>
    </rPh>
    <phoneticPr fontId="2"/>
  </si>
  <si>
    <t>去年と同額</t>
    <rPh sb="0" eb="2">
      <t>キョネン</t>
    </rPh>
    <rPh sb="3" eb="5">
      <t>ドウガク</t>
    </rPh>
    <phoneticPr fontId="2"/>
  </si>
  <si>
    <t>参考資料より</t>
    <rPh sb="0" eb="2">
      <t>サンコウ</t>
    </rPh>
    <rPh sb="2" eb="4">
      <t>シリョウ</t>
    </rPh>
    <phoneticPr fontId="2"/>
  </si>
  <si>
    <t>去年は4,026,448</t>
    <rPh sb="0" eb="2">
      <t>キョネン</t>
    </rPh>
    <phoneticPr fontId="2"/>
  </si>
  <si>
    <t>共通</t>
    <rPh sb="0" eb="2">
      <t>キョウツウ</t>
    </rPh>
    <phoneticPr fontId="2"/>
  </si>
  <si>
    <t>試算</t>
    <rPh sb="0" eb="2">
      <t>シサン</t>
    </rPh>
    <phoneticPr fontId="2"/>
  </si>
  <si>
    <t>当局</t>
    <rPh sb="0" eb="2">
      <t>トウキョク</t>
    </rPh>
    <phoneticPr fontId="2"/>
  </si>
  <si>
    <t>当局試算</t>
    <rPh sb="0" eb="2">
      <t>トウキョク</t>
    </rPh>
    <rPh sb="2" eb="4">
      <t>シサン</t>
    </rPh>
    <phoneticPr fontId="2"/>
  </si>
  <si>
    <t>当局試算。去年は1,280,000</t>
    <rPh sb="0" eb="2">
      <t>トウキョク</t>
    </rPh>
    <rPh sb="2" eb="4">
      <t>シサン</t>
    </rPh>
    <rPh sb="5" eb="7">
      <t>キョネン</t>
    </rPh>
    <phoneticPr fontId="2"/>
  </si>
  <si>
    <t>当局試算。去年は775,000</t>
    <rPh sb="0" eb="2">
      <t>トウキョク</t>
    </rPh>
    <rPh sb="2" eb="4">
      <t>シサン</t>
    </rPh>
    <rPh sb="5" eb="7">
      <t>キョネン</t>
    </rPh>
    <phoneticPr fontId="2"/>
  </si>
  <si>
    <t>予算説明書</t>
    <rPh sb="0" eb="2">
      <t>ヨサン</t>
    </rPh>
    <rPh sb="2" eb="5">
      <t>セツメイショ</t>
    </rPh>
    <phoneticPr fontId="2"/>
  </si>
  <si>
    <t>当局。去年62,000</t>
    <rPh sb="0" eb="2">
      <t>トウキョク</t>
    </rPh>
    <rPh sb="3" eb="5">
      <t>キョネン</t>
    </rPh>
    <phoneticPr fontId="2"/>
  </si>
  <si>
    <t>当局。去年1,200,000</t>
    <rPh sb="0" eb="2">
      <t>トウキョク</t>
    </rPh>
    <rPh sb="3" eb="5">
      <t>キョネン</t>
    </rPh>
    <phoneticPr fontId="2"/>
  </si>
  <si>
    <t>国民健康保険料の特別軽減を100％にするために特別軽減を全対象世帯に適応</t>
    <rPh sb="0" eb="2">
      <t>コクミン</t>
    </rPh>
    <rPh sb="2" eb="4">
      <t>ケンコウ</t>
    </rPh>
    <rPh sb="4" eb="6">
      <t>ホケン</t>
    </rPh>
    <rPh sb="6" eb="7">
      <t>リョウ</t>
    </rPh>
    <rPh sb="8" eb="10">
      <t>トクベツ</t>
    </rPh>
    <rPh sb="10" eb="12">
      <t>ケイゲン</t>
    </rPh>
    <rPh sb="23" eb="25">
      <t>トクベツ</t>
    </rPh>
    <rPh sb="25" eb="27">
      <t>ケイゲン</t>
    </rPh>
    <rPh sb="28" eb="29">
      <t>ゼン</t>
    </rPh>
    <rPh sb="29" eb="31">
      <t>タイショウ</t>
    </rPh>
    <rPh sb="31" eb="33">
      <t>セタイ</t>
    </rPh>
    <rPh sb="34" eb="36">
      <t>テキオウ</t>
    </rPh>
    <phoneticPr fontId="1"/>
  </si>
  <si>
    <t>去年14,000</t>
    <rPh sb="0" eb="2">
      <t>キョネン</t>
    </rPh>
    <phoneticPr fontId="2"/>
  </si>
  <si>
    <t>予算案</t>
    <rPh sb="0" eb="2">
      <t>ヨサン</t>
    </rPh>
    <rPh sb="2" eb="3">
      <t>アン</t>
    </rPh>
    <phoneticPr fontId="2"/>
  </si>
  <si>
    <t>公立保育所の社会福祉法人への移管(北千種・東栄・畑田・味鋺・二ツ橋・梅森坂・島田第二)</t>
    <rPh sb="0" eb="2">
      <t>コウリツ</t>
    </rPh>
    <rPh sb="2" eb="4">
      <t>ホイク</t>
    </rPh>
    <rPh sb="4" eb="5">
      <t>ショ</t>
    </rPh>
    <rPh sb="6" eb="8">
      <t>シャカイ</t>
    </rPh>
    <rPh sb="8" eb="10">
      <t>フクシ</t>
    </rPh>
    <rPh sb="10" eb="12">
      <t>ホウジン</t>
    </rPh>
    <rPh sb="14" eb="16">
      <t>イカン</t>
    </rPh>
    <rPh sb="17" eb="18">
      <t>キタ</t>
    </rPh>
    <rPh sb="18" eb="20">
      <t>チクサ</t>
    </rPh>
    <rPh sb="21" eb="23">
      <t>トウエイ</t>
    </rPh>
    <rPh sb="24" eb="25">
      <t>ハタケ</t>
    </rPh>
    <rPh sb="25" eb="26">
      <t>タ</t>
    </rPh>
    <rPh sb="27" eb="29">
      <t>アジマ</t>
    </rPh>
    <rPh sb="30" eb="31">
      <t>フタ</t>
    </rPh>
    <rPh sb="32" eb="33">
      <t>バシ</t>
    </rPh>
    <rPh sb="34" eb="36">
      <t>ウメモリ</t>
    </rPh>
    <rPh sb="36" eb="37">
      <t>ザカ</t>
    </rPh>
    <rPh sb="38" eb="40">
      <t>シマダ</t>
    </rPh>
    <rPh sb="40" eb="41">
      <t>ダイ</t>
    </rPh>
    <rPh sb="41" eb="42">
      <t>ニ</t>
    </rPh>
    <phoneticPr fontId="1"/>
  </si>
  <si>
    <t>国民保護業務にかかわるパンフ作成費</t>
    <rPh sb="0" eb="2">
      <t>コクミン</t>
    </rPh>
    <rPh sb="2" eb="4">
      <t>ホゴ</t>
    </rPh>
    <rPh sb="4" eb="6">
      <t>ギョウム</t>
    </rPh>
    <rPh sb="14" eb="16">
      <t>サクセイ</t>
    </rPh>
    <rPh sb="16" eb="17">
      <t>ヒ</t>
    </rPh>
    <phoneticPr fontId="2"/>
  </si>
  <si>
    <t>中学校2年生まで35人学級拡大</t>
    <rPh sb="0" eb="3">
      <t>チュウガッコウ</t>
    </rPh>
    <rPh sb="4" eb="6">
      <t>ネンセイ</t>
    </rPh>
    <rPh sb="10" eb="11">
      <t>ニン</t>
    </rPh>
    <rPh sb="11" eb="13">
      <t>ガッキュウ</t>
    </rPh>
    <rPh sb="13" eb="15">
      <t>カクダイ</t>
    </rPh>
    <phoneticPr fontId="2"/>
  </si>
  <si>
    <t>国民健康保険料を一人3000円引き下げる</t>
    <rPh sb="0" eb="2">
      <t>コクミン</t>
    </rPh>
    <rPh sb="2" eb="4">
      <t>ケンコウ</t>
    </rPh>
    <rPh sb="4" eb="6">
      <t>ホケン</t>
    </rPh>
    <rPh sb="6" eb="7">
      <t>リョウ</t>
    </rPh>
    <rPh sb="8" eb="10">
      <t>ヒトリ</t>
    </rPh>
    <rPh sb="14" eb="15">
      <t>エン</t>
    </rPh>
    <rPh sb="15" eb="16">
      <t>ヒ</t>
    </rPh>
    <rPh sb="17" eb="18">
      <t>サ</t>
    </rPh>
    <phoneticPr fontId="1"/>
  </si>
  <si>
    <t>当局</t>
    <rPh sb="0" eb="1">
      <t>トウ</t>
    </rPh>
    <rPh sb="1" eb="2">
      <t>キョク</t>
    </rPh>
    <phoneticPr fontId="2"/>
  </si>
  <si>
    <t>給付型の私立高等学校奨学金制度創設</t>
    <rPh sb="0" eb="3">
      <t>キュウフガタ</t>
    </rPh>
    <rPh sb="4" eb="6">
      <t>シリツ</t>
    </rPh>
    <rPh sb="6" eb="8">
      <t>コウトウ</t>
    </rPh>
    <rPh sb="8" eb="10">
      <t>ガッコウ</t>
    </rPh>
    <rPh sb="10" eb="13">
      <t>ショウガクキン</t>
    </rPh>
    <rPh sb="13" eb="15">
      <t>セイド</t>
    </rPh>
    <rPh sb="15" eb="17">
      <t>ソウセツ</t>
    </rPh>
    <phoneticPr fontId="2"/>
  </si>
  <si>
    <t>私立高等学校授業料補助単価、県助成対象外世帯の廃止を中止し、全世帯単価を引き上げ</t>
    <rPh sb="0" eb="2">
      <t>シリツ</t>
    </rPh>
    <rPh sb="2" eb="4">
      <t>コウトウ</t>
    </rPh>
    <rPh sb="4" eb="6">
      <t>ガッコウ</t>
    </rPh>
    <rPh sb="6" eb="9">
      <t>ジュギョウリョウ</t>
    </rPh>
    <rPh sb="9" eb="11">
      <t>ホジョ</t>
    </rPh>
    <rPh sb="11" eb="13">
      <t>タンカ</t>
    </rPh>
    <rPh sb="14" eb="15">
      <t>ケン</t>
    </rPh>
    <rPh sb="15" eb="17">
      <t>ジョセイ</t>
    </rPh>
    <rPh sb="17" eb="19">
      <t>タイショウ</t>
    </rPh>
    <rPh sb="19" eb="20">
      <t>ガイ</t>
    </rPh>
    <rPh sb="20" eb="22">
      <t>セタイ</t>
    </rPh>
    <rPh sb="23" eb="25">
      <t>ハイシ</t>
    </rPh>
    <rPh sb="26" eb="28">
      <t>チュウシ</t>
    </rPh>
    <rPh sb="30" eb="33">
      <t>ゼンセタイ</t>
    </rPh>
    <rPh sb="33" eb="35">
      <t>タンカ</t>
    </rPh>
    <rPh sb="36" eb="37">
      <t>ヒ</t>
    </rPh>
    <rPh sb="38" eb="39">
      <t>ア</t>
    </rPh>
    <phoneticPr fontId="2"/>
  </si>
  <si>
    <t>栄養教諭を70人増員</t>
    <rPh sb="0" eb="2">
      <t>エイヨウ</t>
    </rPh>
    <rPh sb="2" eb="4">
      <t>キョウユ</t>
    </rPh>
    <rPh sb="7" eb="8">
      <t>ニン</t>
    </rPh>
    <rPh sb="8" eb="10">
      <t>ゾウイン</t>
    </rPh>
    <phoneticPr fontId="2"/>
  </si>
  <si>
    <t>高等学校費</t>
    <rPh sb="0" eb="2">
      <t>コウトウ</t>
    </rPh>
    <rPh sb="2" eb="4">
      <t>ガッコウ</t>
    </rPh>
    <rPh sb="4" eb="5">
      <t>ヒ</t>
    </rPh>
    <phoneticPr fontId="2"/>
  </si>
  <si>
    <t>「行財政改革の取り組み」より</t>
    <rPh sb="1" eb="4">
      <t>ギョウザイセイ</t>
    </rPh>
    <rPh sb="4" eb="6">
      <t>カイカク</t>
    </rPh>
    <rPh sb="7" eb="8">
      <t>ト</t>
    </rPh>
    <rPh sb="9" eb="10">
      <t>ク</t>
    </rPh>
    <phoneticPr fontId="2"/>
  </si>
  <si>
    <t>査定前予算案はＰＲ費5000</t>
    <rPh sb="0" eb="2">
      <t>サテイ</t>
    </rPh>
    <rPh sb="2" eb="3">
      <t>マエ</t>
    </rPh>
    <rPh sb="3" eb="5">
      <t>ヨサン</t>
    </rPh>
    <rPh sb="5" eb="6">
      <t>アン</t>
    </rPh>
    <rPh sb="9" eb="10">
      <t>ヒ</t>
    </rPh>
    <phoneticPr fontId="2"/>
  </si>
  <si>
    <t>商店リフォーム助成（20万円以上の改修で費用の２分の１を助成、最大100万円×300件）</t>
    <rPh sb="0" eb="2">
      <t>ショウテン</t>
    </rPh>
    <rPh sb="7" eb="9">
      <t>ジョセイ</t>
    </rPh>
    <rPh sb="12" eb="14">
      <t>マンエン</t>
    </rPh>
    <rPh sb="14" eb="16">
      <t>イジョウ</t>
    </rPh>
    <rPh sb="17" eb="19">
      <t>カイシュウ</t>
    </rPh>
    <rPh sb="20" eb="22">
      <t>ヒヨウ</t>
    </rPh>
    <rPh sb="24" eb="25">
      <t>フン</t>
    </rPh>
    <rPh sb="28" eb="30">
      <t>ジョセイ</t>
    </rPh>
    <rPh sb="31" eb="33">
      <t>サイダイ</t>
    </rPh>
    <rPh sb="36" eb="38">
      <t>マンエン</t>
    </rPh>
    <rPh sb="42" eb="43">
      <t>ケン</t>
    </rPh>
    <phoneticPr fontId="2"/>
  </si>
  <si>
    <t>民間木造住宅の耐震改修助成拡充（上限90万円→200万円、500件）</t>
    <rPh sb="0" eb="2">
      <t>ミンカン</t>
    </rPh>
    <rPh sb="2" eb="4">
      <t>モクゾウ</t>
    </rPh>
    <rPh sb="4" eb="6">
      <t>ジュウタク</t>
    </rPh>
    <rPh sb="7" eb="9">
      <t>タイシン</t>
    </rPh>
    <rPh sb="9" eb="11">
      <t>カイシュウ</t>
    </rPh>
    <rPh sb="11" eb="13">
      <t>ジョセイ</t>
    </rPh>
    <rPh sb="13" eb="15">
      <t>カクジュウ</t>
    </rPh>
    <rPh sb="16" eb="18">
      <t>ジョウゲン</t>
    </rPh>
    <rPh sb="20" eb="22">
      <t>マンエン</t>
    </rPh>
    <rPh sb="26" eb="28">
      <t>マンエン</t>
    </rPh>
    <rPh sb="32" eb="33">
      <t>ケン</t>
    </rPh>
    <phoneticPr fontId="2"/>
  </si>
  <si>
    <t>マンションへの支援を含む、住宅リフォーム助成の創設(100万円500件、200万円30棟)</t>
    <rPh sb="7" eb="9">
      <t>シエン</t>
    </rPh>
    <rPh sb="10" eb="11">
      <t>フク</t>
    </rPh>
    <rPh sb="29" eb="31">
      <t>マンエン</t>
    </rPh>
    <rPh sb="34" eb="35">
      <t>ケン</t>
    </rPh>
    <rPh sb="40" eb="41">
      <t>エン</t>
    </rPh>
    <rPh sb="43" eb="44">
      <t>トウ</t>
    </rPh>
    <phoneticPr fontId="1"/>
  </si>
  <si>
    <t>コンベンション推進費</t>
    <rPh sb="7" eb="9">
      <t>スイシン</t>
    </rPh>
    <rPh sb="9" eb="10">
      <t>ヒ</t>
    </rPh>
    <phoneticPr fontId="11"/>
  </si>
  <si>
    <t>公立保育所の社会福祉法人への移管</t>
    <rPh sb="0" eb="2">
      <t>コウリツ</t>
    </rPh>
    <rPh sb="2" eb="4">
      <t>ホイク</t>
    </rPh>
    <rPh sb="4" eb="5">
      <t>ショ</t>
    </rPh>
    <rPh sb="6" eb="8">
      <t>シャカイ</t>
    </rPh>
    <rPh sb="8" eb="10">
      <t>フクシ</t>
    </rPh>
    <rPh sb="10" eb="12">
      <t>ホウジン</t>
    </rPh>
    <rPh sb="14" eb="16">
      <t>イカン</t>
    </rPh>
    <phoneticPr fontId="1"/>
  </si>
  <si>
    <t>　　2017年度一般会計予算の組み替え案</t>
    <rPh sb="6" eb="8">
      <t>ネンド</t>
    </rPh>
    <rPh sb="8" eb="10">
      <t>イッパン</t>
    </rPh>
    <rPh sb="10" eb="12">
      <t>カイケイ</t>
    </rPh>
    <rPh sb="12" eb="14">
      <t>ヨサン</t>
    </rPh>
    <rPh sb="15" eb="16">
      <t>ク</t>
    </rPh>
    <rPh sb="17" eb="18">
      <t>カ</t>
    </rPh>
    <rPh sb="19" eb="20">
      <t>アン</t>
    </rPh>
    <phoneticPr fontId="1"/>
  </si>
  <si>
    <t>教育費</t>
    <rPh sb="0" eb="3">
      <t>キョウイクヒ</t>
    </rPh>
    <phoneticPr fontId="11"/>
  </si>
  <si>
    <t>環境対策費</t>
    <rPh sb="0" eb="2">
      <t>カンキョウ</t>
    </rPh>
    <rPh sb="2" eb="4">
      <t>タイサク</t>
    </rPh>
    <rPh sb="4" eb="5">
      <t>ヒ</t>
    </rPh>
    <phoneticPr fontId="1"/>
  </si>
  <si>
    <t>総務費</t>
    <rPh sb="0" eb="3">
      <t>ソウムヒ</t>
    </rPh>
    <phoneticPr fontId="11"/>
  </si>
  <si>
    <t>社会保障・税番号制度の導入に向けた情報連携基盤システムの開発</t>
    <rPh sb="11" eb="13">
      <t>ドウニュウ</t>
    </rPh>
    <rPh sb="14" eb="15">
      <t>ム</t>
    </rPh>
    <rPh sb="17" eb="19">
      <t>ジョウホウ</t>
    </rPh>
    <rPh sb="19" eb="21">
      <t>レンケイ</t>
    </rPh>
    <rPh sb="21" eb="23">
      <t>キバン</t>
    </rPh>
    <rPh sb="28" eb="30">
      <t>カイハツ</t>
    </rPh>
    <phoneticPr fontId="2"/>
  </si>
  <si>
    <t>-</t>
    <phoneticPr fontId="11"/>
  </si>
  <si>
    <t>社会保障・税番号制度関連事務</t>
    <rPh sb="10" eb="12">
      <t>カンレン</t>
    </rPh>
    <rPh sb="12" eb="14">
      <t>ジム</t>
    </rPh>
    <phoneticPr fontId="2"/>
  </si>
  <si>
    <t>健康福祉費</t>
    <rPh sb="0" eb="2">
      <t>ケンコウ</t>
    </rPh>
    <rPh sb="2" eb="4">
      <t>フクシ</t>
    </rPh>
    <rPh sb="4" eb="5">
      <t>ヒ</t>
    </rPh>
    <phoneticPr fontId="11"/>
  </si>
  <si>
    <t>保健所費</t>
    <rPh sb="0" eb="3">
      <t>ホケンジョ</t>
    </rPh>
    <rPh sb="3" eb="4">
      <t>ヒ</t>
    </rPh>
    <phoneticPr fontId="11"/>
  </si>
  <si>
    <t>新たな保健所体制の構築</t>
    <rPh sb="0" eb="1">
      <t>アラ</t>
    </rPh>
    <rPh sb="3" eb="6">
      <t>ホケンジョ</t>
    </rPh>
    <rPh sb="6" eb="8">
      <t>タイセイ</t>
    </rPh>
    <rPh sb="9" eb="11">
      <t>コウチク</t>
    </rPh>
    <phoneticPr fontId="11"/>
  </si>
  <si>
    <t xml:space="preserve">２保育費
　・保育所の運営　　       14,600
　・給付費等補給金        96,280
　・民間保育所の援護等 12,413
６子ども青少年施設整備費 28,700             </t>
    <rPh sb="1" eb="3">
      <t>ホイク</t>
    </rPh>
    <rPh sb="3" eb="4">
      <t>ヒ</t>
    </rPh>
    <rPh sb="7" eb="9">
      <t>ホイク</t>
    </rPh>
    <rPh sb="9" eb="10">
      <t>ジョ</t>
    </rPh>
    <rPh sb="11" eb="13">
      <t>ウンエイ</t>
    </rPh>
    <rPh sb="31" eb="33">
      <t>キュウフ</t>
    </rPh>
    <rPh sb="33" eb="34">
      <t>ヒ</t>
    </rPh>
    <rPh sb="34" eb="35">
      <t>ナド</t>
    </rPh>
    <rPh sb="35" eb="38">
      <t>ホキュウキン</t>
    </rPh>
    <rPh sb="55" eb="57">
      <t>ミンカン</t>
    </rPh>
    <rPh sb="57" eb="59">
      <t>ホイク</t>
    </rPh>
    <rPh sb="59" eb="60">
      <t>ジョ</t>
    </rPh>
    <rPh sb="61" eb="63">
      <t>エンゴ</t>
    </rPh>
    <rPh sb="63" eb="64">
      <t>ナド</t>
    </rPh>
    <rPh sb="73" eb="74">
      <t>コ</t>
    </rPh>
    <rPh sb="76" eb="79">
      <t>セイショウネン</t>
    </rPh>
    <rPh sb="79" eb="81">
      <t>シセツ</t>
    </rPh>
    <rPh sb="81" eb="84">
      <t>セイビヒ</t>
    </rPh>
    <phoneticPr fontId="11"/>
  </si>
  <si>
    <t>局別説明書</t>
  </si>
  <si>
    <t>根拠</t>
    <rPh sb="0" eb="2">
      <t>コンキョ</t>
    </rPh>
    <phoneticPr fontId="11"/>
  </si>
  <si>
    <t xml:space="preserve">・局別説明書では不明→当局に
・参考資料に総額
</t>
    <rPh sb="1" eb="2">
      <t>キョク</t>
    </rPh>
    <rPh sb="2" eb="3">
      <t>ベツ</t>
    </rPh>
    <rPh sb="3" eb="6">
      <t>セツメイショ</t>
    </rPh>
    <rPh sb="8" eb="10">
      <t>フメイ</t>
    </rPh>
    <rPh sb="11" eb="13">
      <t>トウキョク</t>
    </rPh>
    <rPh sb="16" eb="18">
      <t>サンコウ</t>
    </rPh>
    <rPh sb="18" eb="20">
      <t>シリョウ</t>
    </rPh>
    <rPh sb="21" eb="23">
      <t>ソウガク</t>
    </rPh>
    <phoneticPr fontId="11"/>
  </si>
  <si>
    <t>当局に</t>
    <rPh sb="0" eb="2">
      <t>トウキョク</t>
    </rPh>
    <phoneticPr fontId="11"/>
  </si>
  <si>
    <t>局別説明書(財源内訳も計で判明)</t>
    <rPh sb="0" eb="1">
      <t>キョク</t>
    </rPh>
    <rPh sb="1" eb="2">
      <t>ベツ</t>
    </rPh>
    <rPh sb="2" eb="5">
      <t>セツメイショ</t>
    </rPh>
    <rPh sb="6" eb="8">
      <t>ザイゲン</t>
    </rPh>
    <rPh sb="8" eb="10">
      <t>ウチワケ</t>
    </rPh>
    <rPh sb="11" eb="12">
      <t>ケイ</t>
    </rPh>
    <rPh sb="13" eb="15">
      <t>ハンメイ</t>
    </rPh>
    <phoneticPr fontId="11"/>
  </si>
  <si>
    <t>局別説明書(参考資料より少ない)</t>
    <rPh sb="0" eb="1">
      <t>キョク</t>
    </rPh>
    <rPh sb="1" eb="2">
      <t>ベツ</t>
    </rPh>
    <rPh sb="2" eb="5">
      <t>セツメイショ</t>
    </rPh>
    <rPh sb="6" eb="8">
      <t>サンコウ</t>
    </rPh>
    <rPh sb="8" eb="10">
      <t>シリョウ</t>
    </rPh>
    <rPh sb="12" eb="13">
      <t>スク</t>
    </rPh>
    <phoneticPr fontId="11"/>
  </si>
  <si>
    <t>国直轄道路事業負担金の支出(近畿自動車道伊勢線新設)</t>
    <rPh sb="11" eb="13">
      <t>シシュツ</t>
    </rPh>
    <rPh sb="14" eb="16">
      <t>キンキ</t>
    </rPh>
    <rPh sb="16" eb="19">
      <t>ジドウシャ</t>
    </rPh>
    <rPh sb="19" eb="20">
      <t>ドウ</t>
    </rPh>
    <rPh sb="20" eb="22">
      <t>イセ</t>
    </rPh>
    <rPh sb="22" eb="23">
      <t>セン</t>
    </rPh>
    <rPh sb="23" eb="25">
      <t>シンセツ</t>
    </rPh>
    <phoneticPr fontId="1"/>
  </si>
  <si>
    <t>当局に（高速道路のみ）一般：市債=1：9</t>
    <rPh sb="0" eb="2">
      <t>トウキョク</t>
    </rPh>
    <rPh sb="4" eb="6">
      <t>コウソク</t>
    </rPh>
    <rPh sb="6" eb="8">
      <t>ドウロ</t>
    </rPh>
    <rPh sb="11" eb="13">
      <t>イッパン</t>
    </rPh>
    <rPh sb="14" eb="16">
      <t>シサイ</t>
    </rPh>
    <phoneticPr fontId="11"/>
  </si>
  <si>
    <t>市街地再開発事業（錦二丁目７番地区）</t>
    <rPh sb="0" eb="8">
      <t>シガイチサイカイハツジギョウ</t>
    </rPh>
    <rPh sb="9" eb="10">
      <t>ニシキ</t>
    </rPh>
    <rPh sb="10" eb="13">
      <t>ニチョウメ</t>
    </rPh>
    <rPh sb="14" eb="15">
      <t>バン</t>
    </rPh>
    <rPh sb="15" eb="17">
      <t>チク</t>
    </rPh>
    <phoneticPr fontId="11"/>
  </si>
  <si>
    <t>-</t>
    <phoneticPr fontId="11"/>
  </si>
  <si>
    <t>総務管理費</t>
    <rPh sb="0" eb="2">
      <t>ソウム</t>
    </rPh>
    <rPh sb="2" eb="4">
      <t>カンリ</t>
    </rPh>
    <rPh sb="4" eb="5">
      <t>ヒ</t>
    </rPh>
    <phoneticPr fontId="11"/>
  </si>
  <si>
    <t>防災危機管理費</t>
    <rPh sb="0" eb="2">
      <t>ボウサイ</t>
    </rPh>
    <rPh sb="2" eb="4">
      <t>キキ</t>
    </rPh>
    <rPh sb="4" eb="6">
      <t>カンリ</t>
    </rPh>
    <rPh sb="6" eb="7">
      <t>ヒ</t>
    </rPh>
    <phoneticPr fontId="11"/>
  </si>
  <si>
    <t>国民保護業務</t>
    <rPh sb="0" eb="2">
      <t>コクミン</t>
    </rPh>
    <rPh sb="2" eb="4">
      <t>ホゴ</t>
    </rPh>
    <rPh sb="4" eb="6">
      <t>ギョウム</t>
    </rPh>
    <phoneticPr fontId="11"/>
  </si>
  <si>
    <t>小学校3年生までの30人学級拡大</t>
    <rPh sb="0" eb="3">
      <t>ショウガッコウ</t>
    </rPh>
    <rPh sb="4" eb="6">
      <t>ネンセイ</t>
    </rPh>
    <rPh sb="11" eb="12">
      <t>ニン</t>
    </rPh>
    <rPh sb="12" eb="14">
      <t>ガッキュウ</t>
    </rPh>
    <rPh sb="14" eb="16">
      <t>カクダイ</t>
    </rPh>
    <phoneticPr fontId="1"/>
  </si>
  <si>
    <t>小学校給食調理の外部委託中止(５校)</t>
    <rPh sb="0" eb="3">
      <t>ショウガッコウ</t>
    </rPh>
    <rPh sb="3" eb="5">
      <t>キュウショク</t>
    </rPh>
    <rPh sb="5" eb="7">
      <t>チョウリ</t>
    </rPh>
    <rPh sb="8" eb="10">
      <t>ガイブ</t>
    </rPh>
    <rPh sb="10" eb="12">
      <t>イタク</t>
    </rPh>
    <rPh sb="12" eb="14">
      <t>チュウシ</t>
    </rPh>
    <rPh sb="16" eb="17">
      <t>コウ</t>
    </rPh>
    <phoneticPr fontId="11"/>
  </si>
  <si>
    <t>小学校費</t>
    <rPh sb="0" eb="3">
      <t>ショウガッコウ</t>
    </rPh>
    <rPh sb="3" eb="4">
      <t>ヒ</t>
    </rPh>
    <phoneticPr fontId="11"/>
  </si>
  <si>
    <t>小学校給食調理の外部委託拡大（５校）</t>
    <rPh sb="0" eb="3">
      <t>ショウガッコウ</t>
    </rPh>
    <rPh sb="3" eb="5">
      <t>キュウショク</t>
    </rPh>
    <rPh sb="5" eb="7">
      <t>チョウリ</t>
    </rPh>
    <rPh sb="8" eb="10">
      <t>ガイブ</t>
    </rPh>
    <rPh sb="10" eb="12">
      <t>イタク</t>
    </rPh>
    <rPh sb="12" eb="14">
      <t>カクダイ</t>
    </rPh>
    <rPh sb="16" eb="17">
      <t>コウ</t>
    </rPh>
    <phoneticPr fontId="11"/>
  </si>
  <si>
    <t>生涯学習費</t>
  </si>
  <si>
    <t>-</t>
    <phoneticPr fontId="11"/>
  </si>
  <si>
    <t>図書館への指定管理者制度導入（５館）の中止</t>
    <rPh sb="0" eb="3">
      <t>トショカン</t>
    </rPh>
    <rPh sb="5" eb="7">
      <t>シテイ</t>
    </rPh>
    <rPh sb="7" eb="10">
      <t>カンリシャ</t>
    </rPh>
    <rPh sb="10" eb="12">
      <t>セイド</t>
    </rPh>
    <rPh sb="12" eb="14">
      <t>ドウニュウ</t>
    </rPh>
    <rPh sb="16" eb="17">
      <t>カン</t>
    </rPh>
    <rPh sb="19" eb="21">
      <t>チュウシ</t>
    </rPh>
    <phoneticPr fontId="11"/>
  </si>
  <si>
    <t>公立保育所の社会福祉法人への移管中止</t>
    <rPh sb="0" eb="2">
      <t>コウリツ</t>
    </rPh>
    <rPh sb="2" eb="4">
      <t>ホイク</t>
    </rPh>
    <rPh sb="4" eb="5">
      <t>ショ</t>
    </rPh>
    <rPh sb="6" eb="8">
      <t>シャカイ</t>
    </rPh>
    <rPh sb="8" eb="10">
      <t>フクシ</t>
    </rPh>
    <rPh sb="10" eb="12">
      <t>ホウジン</t>
    </rPh>
    <rPh sb="14" eb="16">
      <t>イカン</t>
    </rPh>
    <rPh sb="16" eb="18">
      <t>チュウシ</t>
    </rPh>
    <phoneticPr fontId="1"/>
  </si>
  <si>
    <t>学校図書館司書の全校配置(週20時間×年35週)</t>
    <rPh sb="0" eb="2">
      <t>ガッコウ</t>
    </rPh>
    <rPh sb="2" eb="5">
      <t>トショカン</t>
    </rPh>
    <rPh sb="5" eb="7">
      <t>シショ</t>
    </rPh>
    <rPh sb="8" eb="10">
      <t>ゼンコウ</t>
    </rPh>
    <rPh sb="10" eb="12">
      <t>ハイチ</t>
    </rPh>
    <rPh sb="13" eb="14">
      <t>シュウ</t>
    </rPh>
    <rPh sb="16" eb="18">
      <t>ジカン</t>
    </rPh>
    <rPh sb="19" eb="20">
      <t>ネン</t>
    </rPh>
    <rPh sb="22" eb="23">
      <t>シュウ</t>
    </rPh>
    <phoneticPr fontId="2"/>
  </si>
  <si>
    <t>学校図書館司書の全校配置(週20時間×35週)</t>
    <rPh sb="0" eb="2">
      <t>ガッコウ</t>
    </rPh>
    <rPh sb="2" eb="5">
      <t>トショカン</t>
    </rPh>
    <rPh sb="5" eb="7">
      <t>シショ</t>
    </rPh>
    <rPh sb="8" eb="10">
      <t>ゼンコウ</t>
    </rPh>
    <rPh sb="10" eb="12">
      <t>ハイチ</t>
    </rPh>
    <rPh sb="13" eb="14">
      <t>シュウ</t>
    </rPh>
    <rPh sb="16" eb="18">
      <t>ジカン</t>
    </rPh>
    <rPh sb="21" eb="22">
      <t>シュウ</t>
    </rPh>
    <phoneticPr fontId="2"/>
  </si>
  <si>
    <t>生涯学習センターへの指定管理者制度導入の中止</t>
    <rPh sb="0" eb="4">
      <t>ショウガイガクシュウ</t>
    </rPh>
    <rPh sb="10" eb="12">
      <t>シテイ</t>
    </rPh>
    <rPh sb="12" eb="15">
      <t>カンリシャ</t>
    </rPh>
    <rPh sb="15" eb="17">
      <t>セイド</t>
    </rPh>
    <rPh sb="17" eb="19">
      <t>ドウニュウ</t>
    </rPh>
    <rPh sb="20" eb="22">
      <t>チュウシ</t>
    </rPh>
    <phoneticPr fontId="11"/>
  </si>
  <si>
    <t>運営費純額</t>
    <rPh sb="0" eb="3">
      <t>ウンエイヒ</t>
    </rPh>
    <rPh sb="3" eb="4">
      <t>ジュン</t>
    </rPh>
    <rPh sb="4" eb="5">
      <t>ガク</t>
    </rPh>
    <phoneticPr fontId="11"/>
  </si>
  <si>
    <t>老人福祉費</t>
    <rPh sb="0" eb="2">
      <t>ロウジン</t>
    </rPh>
    <rPh sb="2" eb="4">
      <t>フクシ</t>
    </rPh>
    <rPh sb="4" eb="5">
      <t>ヒ</t>
    </rPh>
    <phoneticPr fontId="11"/>
  </si>
  <si>
    <t>後期高齢者医療保険料の特例軽減見直し中止のための繰り出し</t>
    <rPh sb="0" eb="2">
      <t>コウキ</t>
    </rPh>
    <rPh sb="2" eb="5">
      <t>コウレイシャ</t>
    </rPh>
    <rPh sb="5" eb="7">
      <t>イリョウ</t>
    </rPh>
    <rPh sb="7" eb="9">
      <t>ホケン</t>
    </rPh>
    <rPh sb="9" eb="10">
      <t>リョウ</t>
    </rPh>
    <rPh sb="11" eb="13">
      <t>トクレイ</t>
    </rPh>
    <rPh sb="13" eb="15">
      <t>ケイゲン</t>
    </rPh>
    <rPh sb="15" eb="17">
      <t>ミナオ</t>
    </rPh>
    <rPh sb="18" eb="20">
      <t>チュウシ</t>
    </rPh>
    <rPh sb="24" eb="25">
      <t>ク</t>
    </rPh>
    <rPh sb="26" eb="27">
      <t>ダ</t>
    </rPh>
    <phoneticPr fontId="2"/>
  </si>
  <si>
    <t>国民健康保険料の値上げ中止</t>
    <rPh sb="0" eb="2">
      <t>コクミン</t>
    </rPh>
    <rPh sb="2" eb="4">
      <t>ケンコウ</t>
    </rPh>
    <rPh sb="4" eb="6">
      <t>ホケン</t>
    </rPh>
    <rPh sb="6" eb="7">
      <t>リョウ</t>
    </rPh>
    <rPh sb="8" eb="10">
      <t>ネア</t>
    </rPh>
    <rPh sb="11" eb="13">
      <t>チュウシ</t>
    </rPh>
    <phoneticPr fontId="1"/>
  </si>
  <si>
    <t>私立高等学校授業料補助を全世帯対象にし、単価を引き上げ</t>
    <rPh sb="0" eb="2">
      <t>シリツ</t>
    </rPh>
    <rPh sb="2" eb="4">
      <t>コウトウ</t>
    </rPh>
    <rPh sb="4" eb="6">
      <t>ガッコウ</t>
    </rPh>
    <rPh sb="6" eb="9">
      <t>ジュギョウリョウ</t>
    </rPh>
    <rPh sb="9" eb="11">
      <t>ホジョ</t>
    </rPh>
    <rPh sb="12" eb="15">
      <t>ゼンセタイ</t>
    </rPh>
    <rPh sb="15" eb="17">
      <t>タイショウ</t>
    </rPh>
    <rPh sb="20" eb="22">
      <t>タンカ</t>
    </rPh>
    <rPh sb="23" eb="24">
      <t>ヒ</t>
    </rPh>
    <rPh sb="25" eb="26">
      <t>ア</t>
    </rPh>
    <phoneticPr fontId="2"/>
  </si>
  <si>
    <t>空見地区における大規模展示場整備に関する調査</t>
    <rPh sb="0" eb="2">
      <t>ソラミ</t>
    </rPh>
    <rPh sb="2" eb="4">
      <t>チク</t>
    </rPh>
    <rPh sb="8" eb="11">
      <t>ダイキボ</t>
    </rPh>
    <rPh sb="11" eb="14">
      <t>テンジジョウ</t>
    </rPh>
    <rPh sb="14" eb="16">
      <t>セイビ</t>
    </rPh>
    <rPh sb="17" eb="18">
      <t>カン</t>
    </rPh>
    <rPh sb="20" eb="22">
      <t>チョウサ</t>
    </rPh>
    <phoneticPr fontId="11"/>
  </si>
  <si>
    <t>都市計画費</t>
  </si>
  <si>
    <t>リニア中央新幹線開業を見据えたまちづくりの推進</t>
    <phoneticPr fontId="2"/>
  </si>
  <si>
    <t>財源内訳を当局に</t>
    <rPh sb="0" eb="2">
      <t>ザイゲン</t>
    </rPh>
    <rPh sb="2" eb="4">
      <t>ウチワケ</t>
    </rPh>
    <rPh sb="5" eb="7">
      <t>トウキョク</t>
    </rPh>
    <phoneticPr fontId="11"/>
  </si>
  <si>
    <t>検算</t>
    <rPh sb="0" eb="2">
      <t>ケンザン</t>
    </rPh>
    <phoneticPr fontId="11"/>
  </si>
  <si>
    <t>差し引き</t>
    <rPh sb="0" eb="1">
      <t>サ</t>
    </rPh>
    <rPh sb="2" eb="3">
      <t>ヒ</t>
    </rPh>
    <phoneticPr fontId="11"/>
  </si>
  <si>
    <t>予定額</t>
    <rPh sb="0" eb="2">
      <t>ヨテイ</t>
    </rPh>
    <rPh sb="2" eb="3">
      <t>ガク</t>
    </rPh>
    <phoneticPr fontId="1"/>
  </si>
  <si>
    <t>(千円)</t>
    <rPh sb="1" eb="3">
      <t>センエン</t>
    </rPh>
    <phoneticPr fontId="11"/>
  </si>
  <si>
    <t>市内大学生等の給付型奨学金制度の創設</t>
    <rPh sb="0" eb="2">
      <t>シナイ</t>
    </rPh>
    <rPh sb="2" eb="5">
      <t>ダイガクセイ</t>
    </rPh>
    <rPh sb="5" eb="6">
      <t>ナド</t>
    </rPh>
    <rPh sb="7" eb="10">
      <t>キュウフガタ</t>
    </rPh>
    <rPh sb="10" eb="13">
      <t>ショウガクキン</t>
    </rPh>
    <rPh sb="13" eb="15">
      <t>セイド</t>
    </rPh>
    <rPh sb="16" eb="18">
      <t>ソウセツ</t>
    </rPh>
    <phoneticPr fontId="11"/>
  </si>
  <si>
    <t>大学・大学院</t>
    <rPh sb="0" eb="2">
      <t>ダイガク</t>
    </rPh>
    <rPh sb="3" eb="6">
      <t>ダイガクイン</t>
    </rPh>
    <phoneticPr fontId="11"/>
  </si>
  <si>
    <t>短大</t>
    <rPh sb="0" eb="2">
      <t>タンダイ</t>
    </rPh>
    <phoneticPr fontId="11"/>
  </si>
  <si>
    <t>合計</t>
    <rPh sb="0" eb="2">
      <t>ゴウケイ</t>
    </rPh>
    <phoneticPr fontId="11"/>
  </si>
  <si>
    <t>年数</t>
    <rPh sb="0" eb="2">
      <t>ネンスウ</t>
    </rPh>
    <phoneticPr fontId="11"/>
  </si>
  <si>
    <t>人数</t>
    <rPh sb="0" eb="2">
      <t>ニンズウ</t>
    </rPh>
    <phoneticPr fontId="11"/>
  </si>
  <si>
    <t>月数換算</t>
    <rPh sb="0" eb="2">
      <t>ツキスウ</t>
    </rPh>
    <rPh sb="2" eb="4">
      <t>カンザン</t>
    </rPh>
    <phoneticPr fontId="11"/>
  </si>
  <si>
    <t>予算額（千円）</t>
    <rPh sb="0" eb="2">
      <t>ヨサン</t>
    </rPh>
    <rPh sb="2" eb="3">
      <t>ガク</t>
    </rPh>
    <rPh sb="4" eb="6">
      <t>センエン</t>
    </rPh>
    <phoneticPr fontId="11"/>
  </si>
  <si>
    <t>人数制限(％)</t>
    <rPh sb="0" eb="2">
      <t>ニンズウ</t>
    </rPh>
    <rPh sb="2" eb="4">
      <t>セイゲン</t>
    </rPh>
    <phoneticPr fontId="11"/>
  </si>
  <si>
    <t>国民健康保険料の子どもに係る均等割の廃止(未就学者対象)</t>
    <rPh sb="0" eb="2">
      <t>コクミン</t>
    </rPh>
    <rPh sb="2" eb="4">
      <t>ケンコウ</t>
    </rPh>
    <rPh sb="4" eb="6">
      <t>ホケン</t>
    </rPh>
    <rPh sb="6" eb="7">
      <t>リョウ</t>
    </rPh>
    <rPh sb="8" eb="9">
      <t>コ</t>
    </rPh>
    <rPh sb="12" eb="13">
      <t>カカワ</t>
    </rPh>
    <rPh sb="14" eb="16">
      <t>キントウ</t>
    </rPh>
    <rPh sb="16" eb="17">
      <t>ワ</t>
    </rPh>
    <rPh sb="18" eb="20">
      <t>ハイシ</t>
    </rPh>
    <rPh sb="21" eb="25">
      <t>ミシュウガクシャ</t>
    </rPh>
    <rPh sb="25" eb="27">
      <t>タイショウ</t>
    </rPh>
    <phoneticPr fontId="1"/>
  </si>
  <si>
    <t>支給額(千円)</t>
    <rPh sb="0" eb="3">
      <t>シキュウガク</t>
    </rPh>
    <rPh sb="4" eb="6">
      <t>センエン</t>
    </rPh>
    <phoneticPr fontId="11"/>
  </si>
  <si>
    <t>のべ人数（人数×12×年数=毎月支給)</t>
    <rPh sb="2" eb="4">
      <t>ニンズウ</t>
    </rPh>
    <rPh sb="5" eb="7">
      <t>ニンズウ</t>
    </rPh>
    <rPh sb="11" eb="13">
      <t>ネンスウ</t>
    </rPh>
    <rPh sb="14" eb="16">
      <t>マイツキ</t>
    </rPh>
    <rPh sb="16" eb="18">
      <t>シキュウ</t>
    </rPh>
    <phoneticPr fontId="11"/>
  </si>
  <si>
    <t>のべ人数（人数×年数=年一回支給）</t>
    <rPh sb="2" eb="4">
      <t>ニンズウ</t>
    </rPh>
    <rPh sb="5" eb="7">
      <t>ニンズウ</t>
    </rPh>
    <rPh sb="8" eb="10">
      <t>ネンスウ</t>
    </rPh>
    <rPh sb="11" eb="12">
      <t>ネン</t>
    </rPh>
    <rPh sb="12" eb="14">
      <t>イッカイ</t>
    </rPh>
    <rPh sb="14" eb="16">
      <t>シキュウ</t>
    </rPh>
    <phoneticPr fontId="11"/>
  </si>
  <si>
    <t>市会議員の任期中１回の海外視察</t>
    <phoneticPr fontId="11"/>
  </si>
  <si>
    <t>市長特別秘書の人件費</t>
    <rPh sb="0" eb="2">
      <t>シチョウ</t>
    </rPh>
    <rPh sb="2" eb="4">
      <t>トクベツ</t>
    </rPh>
    <rPh sb="4" eb="6">
      <t>ヒショ</t>
    </rPh>
    <rPh sb="7" eb="10">
      <t>ジンケンヒ</t>
    </rPh>
    <phoneticPr fontId="11"/>
  </si>
  <si>
    <t>要介護認定事務委託</t>
    <rPh sb="0" eb="1">
      <t>ヨウ</t>
    </rPh>
    <rPh sb="1" eb="3">
      <t>カイゴ</t>
    </rPh>
    <rPh sb="3" eb="5">
      <t>ニンテイ</t>
    </rPh>
    <rPh sb="5" eb="7">
      <t>ジム</t>
    </rPh>
    <rPh sb="7" eb="9">
      <t>イタク</t>
    </rPh>
    <phoneticPr fontId="11"/>
  </si>
  <si>
    <t>生涯学習センターへの指定管理者制度導入（11件）</t>
    <rPh sb="0" eb="4">
      <t>ショウガイガクシュウ</t>
    </rPh>
    <rPh sb="10" eb="12">
      <t>シテイ</t>
    </rPh>
    <rPh sb="12" eb="15">
      <t>カンリシャ</t>
    </rPh>
    <rPh sb="15" eb="17">
      <t>セイド</t>
    </rPh>
    <rPh sb="17" eb="19">
      <t>ドウニュウ</t>
    </rPh>
    <rPh sb="22" eb="23">
      <t>ケン</t>
    </rPh>
    <phoneticPr fontId="11"/>
  </si>
  <si>
    <t>図書館への指定管理者制度導入（５館）</t>
    <rPh sb="0" eb="3">
      <t>トショカン</t>
    </rPh>
    <rPh sb="5" eb="7">
      <t>シテイ</t>
    </rPh>
    <rPh sb="7" eb="10">
      <t>カンリシャ</t>
    </rPh>
    <rPh sb="10" eb="12">
      <t>セイド</t>
    </rPh>
    <rPh sb="12" eb="14">
      <t>ドウニュウ</t>
    </rPh>
    <rPh sb="16" eb="17">
      <t>カン</t>
    </rPh>
    <phoneticPr fontId="11"/>
  </si>
  <si>
    <t>国際展示場第一展示館移転整備等事業者選定準備</t>
    <rPh sb="0" eb="5">
      <t>コクサイテンジジョウ</t>
    </rPh>
    <rPh sb="5" eb="7">
      <t>ダイイチ</t>
    </rPh>
    <rPh sb="7" eb="10">
      <t>テンジカン</t>
    </rPh>
    <rPh sb="10" eb="12">
      <t>イテン</t>
    </rPh>
    <rPh sb="12" eb="14">
      <t>セイビ</t>
    </rPh>
    <rPh sb="14" eb="15">
      <t>ナド</t>
    </rPh>
    <rPh sb="15" eb="18">
      <t>ジギョウシャ</t>
    </rPh>
    <rPh sb="18" eb="20">
      <t>センテイ</t>
    </rPh>
    <rPh sb="20" eb="22">
      <t>ジュンビ</t>
    </rPh>
    <phoneticPr fontId="11"/>
  </si>
  <si>
    <t>商店リフォーム助成（20万円以上の改修で費用の２分の１を助成、最大100万円×100件）</t>
    <rPh sb="0" eb="2">
      <t>ショウテン</t>
    </rPh>
    <rPh sb="7" eb="9">
      <t>ジョセイ</t>
    </rPh>
    <rPh sb="12" eb="14">
      <t>マンエン</t>
    </rPh>
    <rPh sb="14" eb="16">
      <t>イジョウ</t>
    </rPh>
    <rPh sb="17" eb="19">
      <t>カイシュウ</t>
    </rPh>
    <rPh sb="20" eb="22">
      <t>ヒヨウ</t>
    </rPh>
    <rPh sb="24" eb="25">
      <t>フン</t>
    </rPh>
    <rPh sb="28" eb="30">
      <t>ジョセイ</t>
    </rPh>
    <rPh sb="31" eb="33">
      <t>サイダイ</t>
    </rPh>
    <rPh sb="36" eb="38">
      <t>マンエン</t>
    </rPh>
    <rPh sb="42" eb="43">
      <t>ケン</t>
    </rPh>
    <phoneticPr fontId="2"/>
  </si>
  <si>
    <t>マンションへの支援を含む、住宅リフォーム助成の創設(100万円100件、200万円30棟)</t>
    <rPh sb="7" eb="9">
      <t>シエン</t>
    </rPh>
    <rPh sb="10" eb="11">
      <t>フク</t>
    </rPh>
    <rPh sb="29" eb="31">
      <t>マンエン</t>
    </rPh>
    <rPh sb="34" eb="35">
      <t>ケン</t>
    </rPh>
    <rPh sb="40" eb="41">
      <t>エン</t>
    </rPh>
    <rPh sb="43" eb="44">
      <t>トウ</t>
    </rPh>
    <phoneticPr fontId="1"/>
  </si>
  <si>
    <t>民間木造住宅の耐震改修助成拡充（上限90万円→200万円、250件）</t>
    <rPh sb="0" eb="2">
      <t>ミンカン</t>
    </rPh>
    <rPh sb="2" eb="4">
      <t>モクゾウ</t>
    </rPh>
    <rPh sb="4" eb="6">
      <t>ジュウタク</t>
    </rPh>
    <rPh sb="7" eb="9">
      <t>タイシン</t>
    </rPh>
    <rPh sb="9" eb="11">
      <t>カイシュウ</t>
    </rPh>
    <rPh sb="11" eb="13">
      <t>ジョセイ</t>
    </rPh>
    <rPh sb="13" eb="15">
      <t>カクジュウ</t>
    </rPh>
    <rPh sb="16" eb="18">
      <t>ジョウゲン</t>
    </rPh>
    <rPh sb="20" eb="22">
      <t>マンエン</t>
    </rPh>
    <rPh sb="26" eb="28">
      <t>マンエン</t>
    </rPh>
    <rPh sb="32" eb="33">
      <t>ケン</t>
    </rPh>
    <phoneticPr fontId="2"/>
  </si>
  <si>
    <t>当局より　/　歳出予算額151,993の内、「民間移管に必ずしも係わらず必要となる経費」</t>
    <rPh sb="0" eb="2">
      <t>トウキョク</t>
    </rPh>
    <rPh sb="7" eb="9">
      <t>サイシュツ</t>
    </rPh>
    <rPh sb="9" eb="11">
      <t>ヨサン</t>
    </rPh>
    <rPh sb="11" eb="12">
      <t>ガク</t>
    </rPh>
    <rPh sb="20" eb="21">
      <t>ウチ</t>
    </rPh>
    <rPh sb="23" eb="25">
      <t>ミンカン</t>
    </rPh>
    <rPh sb="25" eb="27">
      <t>イカン</t>
    </rPh>
    <rPh sb="28" eb="29">
      <t>カナラ</t>
    </rPh>
    <rPh sb="32" eb="33">
      <t>カカ</t>
    </rPh>
    <rPh sb="36" eb="38">
      <t>ヒツヨウ</t>
    </rPh>
    <rPh sb="41" eb="43">
      <t>ケイヒ</t>
    </rPh>
    <phoneticPr fontId="11"/>
  </si>
  <si>
    <t>介護保険分を含む</t>
    <rPh sb="0" eb="2">
      <t>カイゴ</t>
    </rPh>
    <rPh sb="2" eb="4">
      <t>ホケン</t>
    </rPh>
    <rPh sb="4" eb="5">
      <t>ブン</t>
    </rPh>
    <rPh sb="6" eb="7">
      <t>フク</t>
    </rPh>
    <phoneticPr fontId="11"/>
  </si>
  <si>
    <t>余りを入れた</t>
    <rPh sb="0" eb="1">
      <t>アマ</t>
    </rPh>
    <rPh sb="3" eb="4">
      <t>イ</t>
    </rPh>
    <phoneticPr fontId="11"/>
  </si>
  <si>
    <t>当局より</t>
    <rPh sb="0" eb="2">
      <t>トウキョク</t>
    </rPh>
    <phoneticPr fontId="11"/>
  </si>
  <si>
    <t>高速道路に反対しているのではなく、本来国が負担すべきものだから反対する</t>
    <rPh sb="0" eb="2">
      <t>コウソク</t>
    </rPh>
    <rPh sb="2" eb="4">
      <t>ドウロ</t>
    </rPh>
    <rPh sb="5" eb="7">
      <t>ハンタイ</t>
    </rPh>
    <rPh sb="17" eb="19">
      <t>ホンライ</t>
    </rPh>
    <rPh sb="19" eb="20">
      <t>クニ</t>
    </rPh>
    <rPh sb="21" eb="23">
      <t>フタン</t>
    </rPh>
    <rPh sb="31" eb="33">
      <t>ハンタイ</t>
    </rPh>
    <phoneticPr fontId="11"/>
  </si>
  <si>
    <t>積算額から予算計上分を引いた（件数も予算と同じ）</t>
    <rPh sb="0" eb="2">
      <t>セキサン</t>
    </rPh>
    <rPh sb="2" eb="3">
      <t>ガク</t>
    </rPh>
    <rPh sb="5" eb="7">
      <t>ヨサン</t>
    </rPh>
    <rPh sb="7" eb="9">
      <t>ケイジョウ</t>
    </rPh>
    <rPh sb="9" eb="10">
      <t>ブン</t>
    </rPh>
    <rPh sb="11" eb="12">
      <t>ヒ</t>
    </rPh>
    <rPh sb="15" eb="17">
      <t>ケンスウ</t>
    </rPh>
    <rPh sb="18" eb="20">
      <t>ヨサン</t>
    </rPh>
    <rPh sb="21" eb="22">
      <t>オナ</t>
    </rPh>
    <phoneticPr fontId="11"/>
  </si>
  <si>
    <t>前年の組替案と同額</t>
    <rPh sb="0" eb="2">
      <t>ゼンネン</t>
    </rPh>
    <rPh sb="3" eb="5">
      <t>クミカエ</t>
    </rPh>
    <rPh sb="5" eb="6">
      <t>アン</t>
    </rPh>
    <rPh sb="7" eb="9">
      <t>ドウガク</t>
    </rPh>
    <phoneticPr fontId="11"/>
  </si>
  <si>
    <t>↑一般財源差引がゼロになるように調整</t>
    <rPh sb="1" eb="3">
      <t>イッパン</t>
    </rPh>
    <rPh sb="3" eb="5">
      <t>ザイゲン</t>
    </rPh>
    <rPh sb="5" eb="7">
      <t>サシヒキ</t>
    </rPh>
    <rPh sb="16" eb="18">
      <t>チョウセイ</t>
    </rPh>
    <phoneticPr fontId="1"/>
  </si>
  <si>
    <t>歳出歳入差引</t>
    <rPh sb="0" eb="2">
      <t>サイシュツ</t>
    </rPh>
    <rPh sb="2" eb="4">
      <t>サイニュウ</t>
    </rPh>
    <rPh sb="4" eb="6">
      <t>サシヒキ</t>
    </rPh>
    <phoneticPr fontId="1"/>
  </si>
  <si>
    <t>その他</t>
  </si>
  <si>
    <t>国・県支出金</t>
  </si>
  <si>
    <t>市債</t>
  </si>
  <si>
    <t>一般財源</t>
  </si>
  <si>
    <t>予定額</t>
  </si>
  <si>
    <t>(千円)</t>
  </si>
  <si>
    <t>差引 (=-A+B-C)</t>
    <phoneticPr fontId="1"/>
  </si>
  <si>
    <t>歳入減額　計</t>
  </si>
  <si>
    <t>事項</t>
  </si>
  <si>
    <t>項</t>
  </si>
  <si>
    <t>款</t>
  </si>
  <si>
    <t>歳入の減額</t>
  </si>
  <si>
    <t>歳入増額　計</t>
  </si>
  <si>
    <t>生涯学習センターの指定管理拡大中止（5館）による施設使用料・弁償金等</t>
    <rPh sb="0" eb="4">
      <t>ショウガイガクシュウ</t>
    </rPh>
    <rPh sb="9" eb="13">
      <t>シテイカンリ</t>
    </rPh>
    <rPh sb="13" eb="15">
      <t>カクダイ</t>
    </rPh>
    <rPh sb="15" eb="17">
      <t>チュウシ</t>
    </rPh>
    <rPh sb="19" eb="20">
      <t>カン</t>
    </rPh>
    <rPh sb="24" eb="26">
      <t>シセツ</t>
    </rPh>
    <rPh sb="26" eb="28">
      <t>シヨウ</t>
    </rPh>
    <rPh sb="28" eb="29">
      <t>リョウ</t>
    </rPh>
    <rPh sb="30" eb="33">
      <t>ベンショウキン</t>
    </rPh>
    <rPh sb="33" eb="34">
      <t>ナド</t>
    </rPh>
    <phoneticPr fontId="1"/>
  </si>
  <si>
    <t>雑入</t>
    <rPh sb="0" eb="2">
      <t>ザツニュウ</t>
    </rPh>
    <phoneticPr fontId="1"/>
  </si>
  <si>
    <t>諸収入</t>
    <rPh sb="0" eb="1">
      <t>ショ</t>
    </rPh>
    <rPh sb="1" eb="3">
      <t>シュウニュウ</t>
    </rPh>
    <phoneticPr fontId="1"/>
  </si>
  <si>
    <t>市民税減税の中止</t>
  </si>
  <si>
    <t>市民税</t>
  </si>
  <si>
    <t>市税</t>
  </si>
  <si>
    <t>歳入の増額（Ｃ）</t>
    <phoneticPr fontId="1"/>
  </si>
  <si>
    <t>歳出増額　計</t>
  </si>
  <si>
    <t>生涯学習センターの指定管理の拡大中止（5館）</t>
    <rPh sb="0" eb="4">
      <t>ショウガイガクシュウ</t>
    </rPh>
    <rPh sb="9" eb="13">
      <t>シテイカンリ</t>
    </rPh>
    <rPh sb="14" eb="18">
      <t>カクダイチュウシ</t>
    </rPh>
    <rPh sb="20" eb="21">
      <t>カン</t>
    </rPh>
    <phoneticPr fontId="1"/>
  </si>
  <si>
    <t>私立高等学校授業料補助を全世帯対象とし、単価を引き上げ</t>
  </si>
  <si>
    <t>私学振興費</t>
  </si>
  <si>
    <t>学校図書館司書の全校配置(年35週)</t>
    <rPh sb="13" eb="14">
      <t>ネン</t>
    </rPh>
    <phoneticPr fontId="1"/>
  </si>
  <si>
    <t>中学校2年生まで35人学級拡大</t>
  </si>
  <si>
    <t>中学校費</t>
  </si>
  <si>
    <t>学校図書館司書の全校配置(年35週)</t>
    <phoneticPr fontId="1"/>
  </si>
  <si>
    <t>小学校給食調理の外部委託中止(7校)</t>
    <phoneticPr fontId="1"/>
  </si>
  <si>
    <t>小学校給食費の無料化</t>
  </si>
  <si>
    <t>小学校3年生までの30人学級拡大</t>
  </si>
  <si>
    <t>小学校費</t>
  </si>
  <si>
    <t>高等学校給付型奨学金の支給の拡大（1・2年生 全非課税世帯対象）</t>
    <rPh sb="0" eb="2">
      <t>コウトウ</t>
    </rPh>
    <rPh sb="2" eb="4">
      <t>ガッコウ</t>
    </rPh>
    <rPh sb="4" eb="7">
      <t>キュウフガタ</t>
    </rPh>
    <rPh sb="7" eb="10">
      <t>ショウガクキン</t>
    </rPh>
    <rPh sb="11" eb="13">
      <t>シキュウ</t>
    </rPh>
    <rPh sb="14" eb="16">
      <t>カクダイ</t>
    </rPh>
    <rPh sb="20" eb="22">
      <t>ネンセイ</t>
    </rPh>
    <rPh sb="23" eb="24">
      <t>ゼン</t>
    </rPh>
    <rPh sb="24" eb="27">
      <t>ヒカゼイ</t>
    </rPh>
    <rPh sb="27" eb="29">
      <t>セタイ</t>
    </rPh>
    <rPh sb="29" eb="31">
      <t>タイショウ</t>
    </rPh>
    <phoneticPr fontId="1"/>
  </si>
  <si>
    <t>教育総務費</t>
    <rPh sb="0" eb="2">
      <t>キョウイク</t>
    </rPh>
    <rPh sb="2" eb="5">
      <t>ソウムヒ</t>
    </rPh>
    <phoneticPr fontId="1"/>
  </si>
  <si>
    <t>教育費</t>
  </si>
  <si>
    <t>マンションへの支援を含む、住宅リフォーム助成の創設(1000千円100件)</t>
    <rPh sb="30" eb="31">
      <t>セン</t>
    </rPh>
    <phoneticPr fontId="1"/>
  </si>
  <si>
    <t>住宅費</t>
  </si>
  <si>
    <t>住宅都市費</t>
  </si>
  <si>
    <t>商店リフォーム助成の創設（200千円以上の改修で費用の２分の１を助成。最大1000千円×50件）</t>
    <rPh sb="10" eb="12">
      <t>ソウセツ</t>
    </rPh>
    <rPh sb="16" eb="17">
      <t>セン</t>
    </rPh>
    <rPh sb="41" eb="42">
      <t>セン</t>
    </rPh>
    <phoneticPr fontId="1"/>
  </si>
  <si>
    <t>産業費</t>
  </si>
  <si>
    <t>奨学金返還支援制度の創設</t>
  </si>
  <si>
    <t>市民生活費</t>
  </si>
  <si>
    <t>18歳までの医療費無料化</t>
  </si>
  <si>
    <t>介護保険料の値上げ中止</t>
    <rPh sb="0" eb="2">
      <t>カイゴ</t>
    </rPh>
    <rPh sb="2" eb="5">
      <t>ホケンリョウ</t>
    </rPh>
    <rPh sb="6" eb="8">
      <t>ネア</t>
    </rPh>
    <rPh sb="9" eb="11">
      <t>チュウシ</t>
    </rPh>
    <phoneticPr fontId="1"/>
  </si>
  <si>
    <t>介護保険費</t>
    <rPh sb="0" eb="2">
      <t>カイゴ</t>
    </rPh>
    <rPh sb="2" eb="4">
      <t>ホケン</t>
    </rPh>
    <rPh sb="4" eb="5">
      <t>ヒ</t>
    </rPh>
    <phoneticPr fontId="1"/>
  </si>
  <si>
    <t>国民健康保険料の子どもに係る均等割の廃止(18歳未満対象)</t>
    <rPh sb="0" eb="6">
      <t>コクミンケンコウホケン</t>
    </rPh>
    <rPh sb="23" eb="26">
      <t>サイミマン</t>
    </rPh>
    <phoneticPr fontId="1"/>
  </si>
  <si>
    <t>国民健康保険費</t>
  </si>
  <si>
    <t>健康福祉費</t>
  </si>
  <si>
    <t>震災対策事業基金への財源繰り出し</t>
  </si>
  <si>
    <t>原爆ポスター展の開催費助成(20千円×16区)</t>
    <rPh sb="8" eb="10">
      <t>カイサイ</t>
    </rPh>
    <rPh sb="10" eb="11">
      <t>ヒ</t>
    </rPh>
    <rPh sb="11" eb="13">
      <t>ジョセイ</t>
    </rPh>
    <rPh sb="16" eb="17">
      <t>セン</t>
    </rPh>
    <phoneticPr fontId="1"/>
  </si>
  <si>
    <t>歳出で増額すべき項目(B)</t>
    <phoneticPr fontId="1"/>
  </si>
  <si>
    <t>歳出削減額　計</t>
  </si>
  <si>
    <t>水源施設建設出資金（揖斐川分）</t>
    <rPh sb="0" eb="2">
      <t>スイゲン</t>
    </rPh>
    <rPh sb="2" eb="4">
      <t>シセツ</t>
    </rPh>
    <rPh sb="4" eb="6">
      <t>ケンセツ</t>
    </rPh>
    <rPh sb="6" eb="9">
      <t>シュッシキン</t>
    </rPh>
    <rPh sb="10" eb="12">
      <t>イビ</t>
    </rPh>
    <rPh sb="12" eb="13">
      <t>ガワ</t>
    </rPh>
    <rPh sb="13" eb="14">
      <t>ブン</t>
    </rPh>
    <phoneticPr fontId="1"/>
  </si>
  <si>
    <t>公営企業会計支出金</t>
    <rPh sb="0" eb="6">
      <t>コウエイキギョウカイケイ</t>
    </rPh>
    <rPh sb="6" eb="8">
      <t>シシュツ</t>
    </rPh>
    <rPh sb="8" eb="9">
      <t>キン</t>
    </rPh>
    <phoneticPr fontId="1"/>
  </si>
  <si>
    <t>諸支出金</t>
    <rPh sb="0" eb="4">
      <t>ショシシュツキン</t>
    </rPh>
    <phoneticPr fontId="1"/>
  </si>
  <si>
    <t>なごやアクティブ・ライブラリー構想に基づく図書館改革の推進</t>
    <rPh sb="15" eb="17">
      <t>コウソウ</t>
    </rPh>
    <rPh sb="18" eb="19">
      <t>モト</t>
    </rPh>
    <rPh sb="21" eb="24">
      <t>トショカン</t>
    </rPh>
    <rPh sb="24" eb="26">
      <t>カイカク</t>
    </rPh>
    <rPh sb="27" eb="29">
      <t>スイシン</t>
    </rPh>
    <phoneticPr fontId="1"/>
  </si>
  <si>
    <t>小学校給食調理の外部委託拡大（7校）</t>
    <phoneticPr fontId="1"/>
  </si>
  <si>
    <t>民間市街地再開発事業（錦二丁目７番地区）</t>
    <rPh sb="0" eb="2">
      <t>ミンカン</t>
    </rPh>
    <phoneticPr fontId="1"/>
  </si>
  <si>
    <t>名古屋駅周辺地下公共空間整備</t>
  </si>
  <si>
    <t>リニア中央新幹線開業を見据えたまちづくりの推進</t>
  </si>
  <si>
    <t>-</t>
    <phoneticPr fontId="1"/>
  </si>
  <si>
    <t>有料自転車駐車場の整備費</t>
    <rPh sb="0" eb="2">
      <t>ユウリョウ</t>
    </rPh>
    <rPh sb="2" eb="5">
      <t>ジテンシャ</t>
    </rPh>
    <rPh sb="5" eb="8">
      <t>チュウシャジョウ</t>
    </rPh>
    <rPh sb="9" eb="11">
      <t>セイビ</t>
    </rPh>
    <rPh sb="11" eb="12">
      <t>ヒ</t>
    </rPh>
    <phoneticPr fontId="1"/>
  </si>
  <si>
    <t>国直轄道路事業負担金の支出(近畿自動車道伊勢線新設)</t>
  </si>
  <si>
    <t>道路橋りよう費</t>
  </si>
  <si>
    <t>緑政土木費</t>
  </si>
  <si>
    <t>名古屋城天守閣事業資金の貸付</t>
    <rPh sb="0" eb="3">
      <t>ナゴヤ</t>
    </rPh>
    <rPh sb="3" eb="4">
      <t>ジョウ</t>
    </rPh>
    <rPh sb="4" eb="7">
      <t>テンシュカク</t>
    </rPh>
    <rPh sb="7" eb="9">
      <t>ジギョウ</t>
    </rPh>
    <rPh sb="9" eb="11">
      <t>シキン</t>
    </rPh>
    <rPh sb="12" eb="14">
      <t>カシツケ</t>
    </rPh>
    <phoneticPr fontId="1"/>
  </si>
  <si>
    <t>名古屋城天守閣会計支出金</t>
    <rPh sb="0" eb="3">
      <t>ナゴヤ</t>
    </rPh>
    <rPh sb="3" eb="4">
      <t>ジョウ</t>
    </rPh>
    <rPh sb="4" eb="7">
      <t>テンシュカク</t>
    </rPh>
    <rPh sb="7" eb="9">
      <t>カイケイ</t>
    </rPh>
    <rPh sb="9" eb="11">
      <t>シシュツ</t>
    </rPh>
    <rPh sb="11" eb="12">
      <t>キン</t>
    </rPh>
    <phoneticPr fontId="1"/>
  </si>
  <si>
    <t>名古屋城バリアフリー検討調査</t>
    <rPh sb="0" eb="3">
      <t>ナゴヤ</t>
    </rPh>
    <rPh sb="3" eb="4">
      <t>ジョウ</t>
    </rPh>
    <rPh sb="10" eb="12">
      <t>ケントウ</t>
    </rPh>
    <rPh sb="12" eb="14">
      <t>チョウサ</t>
    </rPh>
    <phoneticPr fontId="1"/>
  </si>
  <si>
    <t>天守閣閉館後の魅力向上事業</t>
    <rPh sb="0" eb="3">
      <t>テンシュカク</t>
    </rPh>
    <rPh sb="3" eb="6">
      <t>ヘイカンゴ</t>
    </rPh>
    <rPh sb="7" eb="9">
      <t>ミリョク</t>
    </rPh>
    <rPh sb="9" eb="11">
      <t>コウジョウ</t>
    </rPh>
    <rPh sb="11" eb="13">
      <t>ジギョウ</t>
    </rPh>
    <phoneticPr fontId="1"/>
  </si>
  <si>
    <t>名古屋城費</t>
    <rPh sb="0" eb="3">
      <t>ナゴヤ</t>
    </rPh>
    <rPh sb="3" eb="4">
      <t>ジョウ</t>
    </rPh>
    <rPh sb="4" eb="5">
      <t>ヒ</t>
    </rPh>
    <phoneticPr fontId="1"/>
  </si>
  <si>
    <t>　</t>
    <phoneticPr fontId="1"/>
  </si>
  <si>
    <t>今後の展示場のあり方検討</t>
    <rPh sb="0" eb="2">
      <t>コンゴ</t>
    </rPh>
    <rPh sb="3" eb="6">
      <t>テンジジョウ</t>
    </rPh>
    <rPh sb="9" eb="10">
      <t>カタ</t>
    </rPh>
    <rPh sb="10" eb="12">
      <t>ケントウ</t>
    </rPh>
    <phoneticPr fontId="1"/>
  </si>
  <si>
    <t>国際展示場第１展示館移転改築等事業者選定</t>
    <rPh sb="12" eb="14">
      <t>カイチク</t>
    </rPh>
    <rPh sb="14" eb="15">
      <t>ナド</t>
    </rPh>
    <phoneticPr fontId="1"/>
  </si>
  <si>
    <t>コンベンション推進費</t>
  </si>
  <si>
    <t>中部国際空港二本目滑走路建設促進期成同盟会への負担金支出</t>
  </si>
  <si>
    <t>国際交流費</t>
  </si>
  <si>
    <t>観光文化交流費</t>
  </si>
  <si>
    <t>住民基本台帳ネットワークシステムの運用及び社会保障・税番号制度関連事務</t>
    <rPh sb="0" eb="6">
      <t>ジュウミンキホンダイチョウ</t>
    </rPh>
    <rPh sb="17" eb="19">
      <t>ウンヨウ</t>
    </rPh>
    <rPh sb="19" eb="20">
      <t>オヨ</t>
    </rPh>
    <rPh sb="21" eb="23">
      <t>シャカイ</t>
    </rPh>
    <rPh sb="23" eb="25">
      <t>ホショウ</t>
    </rPh>
    <rPh sb="26" eb="27">
      <t>ゼイ</t>
    </rPh>
    <rPh sb="27" eb="29">
      <t>バンゴウ</t>
    </rPh>
    <rPh sb="29" eb="31">
      <t>セイド</t>
    </rPh>
    <rPh sb="31" eb="33">
      <t>カンレン</t>
    </rPh>
    <rPh sb="33" eb="35">
      <t>ジム</t>
    </rPh>
    <phoneticPr fontId="1"/>
  </si>
  <si>
    <t>区役所費</t>
  </si>
  <si>
    <t>差引（-a+b-c+d）</t>
    <rPh sb="0" eb="2">
      <t>サシヒキ</t>
    </rPh>
    <phoneticPr fontId="1"/>
  </si>
  <si>
    <t>木曽川水系連絡導水路事業に係る工業用水道事業会計への出資</t>
  </si>
  <si>
    <t>環境対策費</t>
  </si>
  <si>
    <t>環境費</t>
  </si>
  <si>
    <t>歳入の減額(d)</t>
    <phoneticPr fontId="1"/>
  </si>
  <si>
    <t>公立保育所の社会福祉法人への移管</t>
  </si>
  <si>
    <t>歳入の増額(c)</t>
    <rPh sb="0" eb="2">
      <t>サイニュウ</t>
    </rPh>
    <rPh sb="3" eb="5">
      <t>ゾウガク</t>
    </rPh>
    <phoneticPr fontId="1"/>
  </si>
  <si>
    <t>国民保護業務</t>
  </si>
  <si>
    <t>歳出で増額すべき項目(b)</t>
    <phoneticPr fontId="1"/>
  </si>
  <si>
    <t>社会保障・税番号制度の情報連携基盤システムの運用</t>
    <rPh sb="22" eb="24">
      <t>ウンヨウ</t>
    </rPh>
    <phoneticPr fontId="1"/>
  </si>
  <si>
    <t>歳出で削減すべき項目(a)</t>
    <phoneticPr fontId="1"/>
  </si>
  <si>
    <t>議員団派遣（海外）</t>
    <rPh sb="0" eb="2">
      <t>ギイン</t>
    </rPh>
    <rPh sb="2" eb="3">
      <t>ダン</t>
    </rPh>
    <rPh sb="3" eb="5">
      <t>ハケン</t>
    </rPh>
    <rPh sb="6" eb="8">
      <t>カイガイ</t>
    </rPh>
    <phoneticPr fontId="1"/>
  </si>
  <si>
    <t>事項</t>
    <phoneticPr fontId="1"/>
  </si>
  <si>
    <t>左の表の各合計欄の検算（数字はすべて引数。検算結果は欄外表示）</t>
    <rPh sb="0" eb="1">
      <t>ヒダリ</t>
    </rPh>
    <rPh sb="2" eb="3">
      <t>ヒョウ</t>
    </rPh>
    <rPh sb="4" eb="5">
      <t>カク</t>
    </rPh>
    <rPh sb="5" eb="7">
      <t>ゴウケイ</t>
    </rPh>
    <rPh sb="7" eb="8">
      <t>ラン</t>
    </rPh>
    <rPh sb="9" eb="11">
      <t>ケンザン</t>
    </rPh>
    <rPh sb="12" eb="14">
      <t>スウジ</t>
    </rPh>
    <rPh sb="18" eb="20">
      <t>ヒキスウ</t>
    </rPh>
    <rPh sb="21" eb="23">
      <t>ケンザン</t>
    </rPh>
    <rPh sb="23" eb="25">
      <t>ケッカ</t>
    </rPh>
    <rPh sb="26" eb="28">
      <t>ランガイ</t>
    </rPh>
    <rPh sb="28" eb="30">
      <t>ヒョウジ</t>
    </rPh>
    <phoneticPr fontId="1"/>
  </si>
  <si>
    <t>歳出で削減すべき項目（A)</t>
    <phoneticPr fontId="1"/>
  </si>
  <si>
    <t>　　2018年度一般会計予算の組み替え案 ( 算定資料 )</t>
    <rPh sb="23" eb="25">
      <t>サンテイ</t>
    </rPh>
    <rPh sb="25" eb="27">
      <t>シリョウ</t>
    </rPh>
    <phoneticPr fontId="1"/>
  </si>
  <si>
    <t>　　2019年度一般会計予算の組み替え案 ( 算定資料 )</t>
    <rPh sb="23" eb="25">
      <t>サンテイ</t>
    </rPh>
    <rPh sb="25" eb="27">
      <t>シリョウ</t>
    </rPh>
    <phoneticPr fontId="1"/>
  </si>
  <si>
    <t>参考資料</t>
    <rPh sb="0" eb="2">
      <t>サンコウ</t>
    </rPh>
    <rPh sb="2" eb="4">
      <t>シリョウ</t>
    </rPh>
    <phoneticPr fontId="11"/>
  </si>
  <si>
    <t>局別説明書</t>
    <rPh sb="0" eb="1">
      <t>キョク</t>
    </rPh>
    <rPh sb="1" eb="2">
      <t>ベツ</t>
    </rPh>
    <rPh sb="2" eb="5">
      <t>セツメイショ</t>
    </rPh>
    <phoneticPr fontId="11"/>
  </si>
  <si>
    <t>中部国際空港の今後の施設整備における本市の影響調査</t>
    <rPh sb="0" eb="2">
      <t>チュウブ</t>
    </rPh>
    <rPh sb="2" eb="4">
      <t>コクサイ</t>
    </rPh>
    <rPh sb="4" eb="6">
      <t>クウコウ</t>
    </rPh>
    <rPh sb="7" eb="9">
      <t>コンゴ</t>
    </rPh>
    <rPh sb="10" eb="12">
      <t>シセツ</t>
    </rPh>
    <rPh sb="12" eb="14">
      <t>セイビ</t>
    </rPh>
    <rPh sb="18" eb="20">
      <t>ホンシ</t>
    </rPh>
    <rPh sb="21" eb="23">
      <t>エイキョウ</t>
    </rPh>
    <rPh sb="23" eb="25">
      <t>チョウサ</t>
    </rPh>
    <phoneticPr fontId="11"/>
  </si>
  <si>
    <t>局別説明書(款は総務費だが、防災危機管理局→都市消防委)</t>
    <rPh sb="6" eb="7">
      <t>カン</t>
    </rPh>
    <rPh sb="8" eb="11">
      <t>ソウムヒ</t>
    </rPh>
    <rPh sb="14" eb="16">
      <t>ボウサイ</t>
    </rPh>
    <rPh sb="16" eb="18">
      <t>キキ</t>
    </rPh>
    <rPh sb="18" eb="20">
      <t>カンリ</t>
    </rPh>
    <rPh sb="20" eb="21">
      <t>キョク</t>
    </rPh>
    <rPh sb="22" eb="24">
      <t>トシ</t>
    </rPh>
    <rPh sb="24" eb="26">
      <t>ショウボウ</t>
    </rPh>
    <rPh sb="26" eb="27">
      <t>イ</t>
    </rPh>
    <phoneticPr fontId="11"/>
  </si>
  <si>
    <t>「予算の概要」の市税予算額比較の（注）</t>
    <rPh sb="1" eb="3">
      <t>ヨサン</t>
    </rPh>
    <rPh sb="4" eb="6">
      <t>ガイヨウ</t>
    </rPh>
    <rPh sb="8" eb="9">
      <t>シ</t>
    </rPh>
    <rPh sb="9" eb="10">
      <t>ゼイ</t>
    </rPh>
    <rPh sb="10" eb="12">
      <t>ヨサン</t>
    </rPh>
    <rPh sb="12" eb="13">
      <t>ガク</t>
    </rPh>
    <rPh sb="13" eb="15">
      <t>ヒカク</t>
    </rPh>
    <rPh sb="17" eb="18">
      <t>チュウ</t>
    </rPh>
    <phoneticPr fontId="11"/>
  </si>
  <si>
    <r>
      <rPr>
        <b/>
        <sz val="10"/>
        <color theme="1"/>
        <rFont val="ＭＳ Ｐゴシック"/>
        <family val="3"/>
        <charset val="128"/>
        <scheme val="minor"/>
      </rPr>
      <t>歳出</t>
    </r>
    <r>
      <rPr>
        <sz val="10"/>
        <color theme="1"/>
        <rFont val="ＭＳ Ｐゴシック"/>
        <family val="3"/>
        <charset val="128"/>
        <scheme val="minor"/>
      </rPr>
      <t>で削減すべき項目（A)</t>
    </r>
    <phoneticPr fontId="1"/>
  </si>
  <si>
    <r>
      <rPr>
        <b/>
        <sz val="10"/>
        <color theme="1"/>
        <rFont val="ＭＳ Ｐゴシック"/>
        <family val="3"/>
        <charset val="128"/>
        <scheme val="minor"/>
      </rPr>
      <t>歳出</t>
    </r>
    <r>
      <rPr>
        <sz val="10"/>
        <color theme="1"/>
        <rFont val="ＭＳ Ｐゴシック"/>
        <family val="3"/>
        <charset val="128"/>
        <scheme val="minor"/>
      </rPr>
      <t>で増額すべき項目(B)</t>
    </r>
    <phoneticPr fontId="1"/>
  </si>
  <si>
    <r>
      <rPr>
        <b/>
        <sz val="10"/>
        <color theme="1"/>
        <rFont val="ＭＳ Ｐゴシック"/>
        <family val="3"/>
        <charset val="128"/>
        <scheme val="minor"/>
      </rPr>
      <t>歳入</t>
    </r>
    <r>
      <rPr>
        <sz val="10"/>
        <color theme="1"/>
        <rFont val="ＭＳ Ｐゴシック"/>
        <family val="3"/>
        <charset val="128"/>
        <scheme val="minor"/>
      </rPr>
      <t>で増額すべき項目（Ｃ）</t>
    </r>
    <rPh sb="8" eb="10">
      <t>コウモク</t>
    </rPh>
    <phoneticPr fontId="1"/>
  </si>
  <si>
    <r>
      <rPr>
        <b/>
        <sz val="10"/>
        <color theme="1"/>
        <rFont val="ＭＳ Ｐゴシック"/>
        <family val="3"/>
        <charset val="128"/>
        <scheme val="minor"/>
      </rPr>
      <t>歳入</t>
    </r>
    <r>
      <rPr>
        <sz val="10"/>
        <color theme="1"/>
        <rFont val="ＭＳ Ｐゴシック"/>
        <family val="3"/>
        <charset val="128"/>
        <scheme val="minor"/>
      </rPr>
      <t>で減額すべき項目（Ｄ）</t>
    </r>
    <rPh sb="3" eb="5">
      <t>ゲンガク</t>
    </rPh>
    <rPh sb="8" eb="10">
      <t>コウモク</t>
    </rPh>
    <phoneticPr fontId="11"/>
  </si>
  <si>
    <t>国際展示場第１展示館の移転改築</t>
    <rPh sb="13" eb="15">
      <t>カイチク</t>
    </rPh>
    <phoneticPr fontId="1"/>
  </si>
  <si>
    <t>国際展示場コンベンション施設整備事業者選定</t>
    <rPh sb="12" eb="14">
      <t>シセツ</t>
    </rPh>
    <rPh sb="14" eb="16">
      <t>セイビ</t>
    </rPh>
    <rPh sb="16" eb="18">
      <t>ジギョウ</t>
    </rPh>
    <rPh sb="18" eb="19">
      <t>シャ</t>
    </rPh>
    <rPh sb="19" eb="21">
      <t>センテイ</t>
    </rPh>
    <phoneticPr fontId="1"/>
  </si>
  <si>
    <t>国際展示場拡張整備に係る基本構想の策定</t>
    <rPh sb="0" eb="5">
      <t>コクサイテンジジョウ</t>
    </rPh>
    <rPh sb="5" eb="7">
      <t>カクチョウ</t>
    </rPh>
    <rPh sb="7" eb="9">
      <t>セイビ</t>
    </rPh>
    <rPh sb="10" eb="11">
      <t>カカワ</t>
    </rPh>
    <rPh sb="12" eb="14">
      <t>キホン</t>
    </rPh>
    <rPh sb="14" eb="16">
      <t>コウソウ</t>
    </rPh>
    <rPh sb="17" eb="19">
      <t>サクテイ</t>
    </rPh>
    <phoneticPr fontId="1"/>
  </si>
  <si>
    <t>都市計画総務費</t>
    <rPh sb="4" eb="6">
      <t>ソウム</t>
    </rPh>
    <phoneticPr fontId="11"/>
  </si>
  <si>
    <t>道路橋りよう総務費</t>
    <rPh sb="6" eb="8">
      <t>ソウム</t>
    </rPh>
    <phoneticPr fontId="11"/>
  </si>
  <si>
    <t>リニア中央新幹線開業に向けたまちづくりの推進</t>
    <rPh sb="11" eb="12">
      <t>ム</t>
    </rPh>
    <phoneticPr fontId="11"/>
  </si>
  <si>
    <t>柳橋新駅。不要</t>
    <rPh sb="0" eb="4">
      <t>ヤナギバシシンエキ</t>
    </rPh>
    <rPh sb="5" eb="7">
      <t>フヨウ</t>
    </rPh>
    <phoneticPr fontId="11"/>
  </si>
  <si>
    <t>都市整備事業費</t>
    <rPh sb="0" eb="2">
      <t>トシ</t>
    </rPh>
    <rPh sb="2" eb="4">
      <t>セイビ</t>
    </rPh>
    <rPh sb="4" eb="7">
      <t>ジギョウヒ</t>
    </rPh>
    <phoneticPr fontId="11"/>
  </si>
  <si>
    <t>民間開発事業費</t>
    <rPh sb="0" eb="2">
      <t>ミンカン</t>
    </rPh>
    <rPh sb="2" eb="4">
      <t>カイハツ</t>
    </rPh>
    <rPh sb="4" eb="7">
      <t>ジギョウヒ</t>
    </rPh>
    <phoneticPr fontId="11"/>
  </si>
  <si>
    <t>敬老パスの対象交通機関を市内の民間鉄道に拡大</t>
    <rPh sb="0" eb="2">
      <t>ケイロウ</t>
    </rPh>
    <rPh sb="5" eb="7">
      <t>タイショウ</t>
    </rPh>
    <rPh sb="7" eb="9">
      <t>コウツウ</t>
    </rPh>
    <rPh sb="9" eb="11">
      <t>キカン</t>
    </rPh>
    <rPh sb="12" eb="14">
      <t>シナイ</t>
    </rPh>
    <rPh sb="15" eb="17">
      <t>ミンカン</t>
    </rPh>
    <rPh sb="17" eb="19">
      <t>テツドウ</t>
    </rPh>
    <rPh sb="20" eb="22">
      <t>カクダイ</t>
    </rPh>
    <phoneticPr fontId="11"/>
  </si>
  <si>
    <t>市街地再開発事業（錦二丁目７番地区事業施行者への補助 ）</t>
    <rPh sb="0" eb="8">
      <t>シガイチサイカイハツジギョウ</t>
    </rPh>
    <rPh sb="19" eb="21">
      <t>シコウ</t>
    </rPh>
    <rPh sb="21" eb="22">
      <t>シャ</t>
    </rPh>
    <rPh sb="24" eb="26">
      <t>ホジョ</t>
    </rPh>
    <phoneticPr fontId="1"/>
  </si>
  <si>
    <t>国直轄道路事業負担金(近畿自動車道伊勢線分)</t>
    <rPh sb="20" eb="21">
      <t>フン</t>
    </rPh>
    <phoneticPr fontId="11"/>
  </si>
  <si>
    <t>国民健康保険料の値上げ中止</t>
    <rPh sb="0" eb="2">
      <t>コクミン</t>
    </rPh>
    <rPh sb="2" eb="4">
      <t>ケンコウ</t>
    </rPh>
    <rPh sb="4" eb="7">
      <t>ホケンリョウ</t>
    </rPh>
    <rPh sb="8" eb="10">
      <t>ネア</t>
    </rPh>
    <rPh sb="11" eb="13">
      <t>チュウシ</t>
    </rPh>
    <phoneticPr fontId="11"/>
  </si>
  <si>
    <t>代表質問答弁</t>
    <rPh sb="0" eb="2">
      <t>ダイヒョウ</t>
    </rPh>
    <rPh sb="2" eb="4">
      <t>シツモン</t>
    </rPh>
    <rPh sb="4" eb="6">
      <t>トウベン</t>
    </rPh>
    <phoneticPr fontId="11"/>
  </si>
  <si>
    <t>中部国際空港二本目滑走路建設促進期成同盟会への負担金支出</t>
    <rPh sb="0" eb="6">
      <t>チュウブコクサイクウコウ</t>
    </rPh>
    <rPh sb="6" eb="8">
      <t>ニホン</t>
    </rPh>
    <rPh sb="8" eb="9">
      <t>メ</t>
    </rPh>
    <rPh sb="9" eb="12">
      <t>カッソウロ</t>
    </rPh>
    <rPh sb="12" eb="14">
      <t>ケンセツ</t>
    </rPh>
    <rPh sb="14" eb="16">
      <t>ソクシン</t>
    </rPh>
    <rPh sb="16" eb="18">
      <t>キセイ</t>
    </rPh>
    <rPh sb="18" eb="20">
      <t>ドウメイ</t>
    </rPh>
    <rPh sb="20" eb="21">
      <t>カイ</t>
    </rPh>
    <rPh sb="23" eb="26">
      <t>フタンキン</t>
    </rPh>
    <rPh sb="26" eb="28">
      <t>シシュツ</t>
    </rPh>
    <phoneticPr fontId="11"/>
  </si>
  <si>
    <t>当局に（局別説明書は他も込み）</t>
    <rPh sb="0" eb="2">
      <t>トウキョク</t>
    </rPh>
    <rPh sb="4" eb="9">
      <t>キョクベツセツメイショ</t>
    </rPh>
    <rPh sb="10" eb="11">
      <t>ホカ</t>
    </rPh>
    <rPh sb="12" eb="13">
      <t>コ</t>
    </rPh>
    <phoneticPr fontId="11"/>
  </si>
  <si>
    <t>残高</t>
    <rPh sb="0" eb="2">
      <t>ザンダカ</t>
    </rPh>
    <phoneticPr fontId="1"/>
  </si>
  <si>
    <t>歳入歳出差引</t>
    <rPh sb="0" eb="2">
      <t>サイニュウ</t>
    </rPh>
    <rPh sb="2" eb="4">
      <t>サイシュツ</t>
    </rPh>
    <rPh sb="4" eb="6">
      <t>サシヒキ</t>
    </rPh>
    <phoneticPr fontId="1"/>
  </si>
  <si>
    <t>横の合計</t>
    <rPh sb="0" eb="1">
      <t>ヨコ</t>
    </rPh>
    <rPh sb="2" eb="4">
      <t>ゴウケイ</t>
    </rPh>
    <phoneticPr fontId="11"/>
  </si>
  <si>
    <t>★病院、水道、交通各局は企業会計なので対象外。特別会計（消費税課税対象の多く）も対象外。</t>
    <rPh sb="1" eb="3">
      <t>ビョウイン</t>
    </rPh>
    <rPh sb="4" eb="6">
      <t>スイドウ</t>
    </rPh>
    <rPh sb="7" eb="9">
      <t>コウツウ</t>
    </rPh>
    <rPh sb="9" eb="11">
      <t>カクキョク</t>
    </rPh>
    <rPh sb="12" eb="14">
      <t>キギョウ</t>
    </rPh>
    <rPh sb="14" eb="16">
      <t>カイケイ</t>
    </rPh>
    <rPh sb="19" eb="22">
      <t>タイショウガイ</t>
    </rPh>
    <rPh sb="23" eb="25">
      <t>トクベツ</t>
    </rPh>
    <rPh sb="25" eb="27">
      <t>カイケイ</t>
    </rPh>
    <rPh sb="28" eb="31">
      <t>ショウヒゼイ</t>
    </rPh>
    <rPh sb="31" eb="33">
      <t>カゼイ</t>
    </rPh>
    <rPh sb="33" eb="35">
      <t>タイショウ</t>
    </rPh>
    <rPh sb="36" eb="37">
      <t>オオ</t>
    </rPh>
    <rPh sb="40" eb="43">
      <t>タイショウガイ</t>
    </rPh>
    <phoneticPr fontId="11"/>
  </si>
  <si>
    <t>市のアンケート</t>
    <rPh sb="0" eb="1">
      <t>シ</t>
    </rPh>
    <phoneticPr fontId="11"/>
  </si>
  <si>
    <t>後期高齢者医療保険料の値上げの中止</t>
    <rPh sb="0" eb="2">
      <t>コウキ</t>
    </rPh>
    <rPh sb="2" eb="5">
      <t>コウレイシャ</t>
    </rPh>
    <rPh sb="5" eb="7">
      <t>イリョウ</t>
    </rPh>
    <rPh sb="7" eb="9">
      <t>ホケン</t>
    </rPh>
    <rPh sb="9" eb="10">
      <t>リョウ</t>
    </rPh>
    <rPh sb="11" eb="13">
      <t>ネア</t>
    </rPh>
    <rPh sb="15" eb="17">
      <t>チュウシ</t>
    </rPh>
    <phoneticPr fontId="11"/>
  </si>
  <si>
    <t xml:space="preserve">・当局に
・参考資料に総額
</t>
    <rPh sb="1" eb="3">
      <t>トウキョク</t>
    </rPh>
    <rPh sb="6" eb="8">
      <t>サンコウ</t>
    </rPh>
    <rPh sb="8" eb="10">
      <t>シリョウ</t>
    </rPh>
    <rPh sb="11" eb="13">
      <t>ソウガク</t>
    </rPh>
    <phoneticPr fontId="11"/>
  </si>
  <si>
    <t>高等学校給付型奨学金の支給の拡大（全学年・全非課税世帯対象）</t>
    <rPh sb="0" eb="2">
      <t>コウトウ</t>
    </rPh>
    <rPh sb="2" eb="4">
      <t>ガッコウ</t>
    </rPh>
    <rPh sb="4" eb="7">
      <t>キュウフガタ</t>
    </rPh>
    <rPh sb="7" eb="10">
      <t>ショウガクキン</t>
    </rPh>
    <rPh sb="11" eb="13">
      <t>シキュウ</t>
    </rPh>
    <rPh sb="14" eb="16">
      <t>カクダイ</t>
    </rPh>
    <rPh sb="17" eb="18">
      <t>ゼン</t>
    </rPh>
    <rPh sb="18" eb="20">
      <t>ガクネン</t>
    </rPh>
    <rPh sb="21" eb="22">
      <t>ゼン</t>
    </rPh>
    <rPh sb="22" eb="25">
      <t>ヒカゼイ</t>
    </rPh>
    <rPh sb="25" eb="27">
      <t>セタイ</t>
    </rPh>
    <rPh sb="27" eb="29">
      <t>タイショウ</t>
    </rPh>
    <phoneticPr fontId="1"/>
  </si>
  <si>
    <t>小学校給食費の無料化（全学年対象）</t>
    <rPh sb="11" eb="12">
      <t>ゼン</t>
    </rPh>
    <rPh sb="12" eb="14">
      <t>ガクネン</t>
    </rPh>
    <rPh sb="14" eb="16">
      <t>タイショウ</t>
    </rPh>
    <phoneticPr fontId="11"/>
  </si>
  <si>
    <t>当局より（総額を小中で按分）</t>
    <rPh sb="0" eb="2">
      <t>トウキョク</t>
    </rPh>
    <rPh sb="5" eb="7">
      <t>ソウガク</t>
    </rPh>
    <rPh sb="8" eb="10">
      <t>ショウチュウ</t>
    </rPh>
    <rPh sb="11" eb="13">
      <t>アンブン</t>
    </rPh>
    <phoneticPr fontId="11"/>
  </si>
  <si>
    <t>公立保育所の社会福祉法人への移管の中止</t>
    <rPh sb="14" eb="16">
      <t>イカン</t>
    </rPh>
    <rPh sb="17" eb="19">
      <t>チュウシ</t>
    </rPh>
    <phoneticPr fontId="11"/>
  </si>
  <si>
    <t>当局より（委託費）</t>
    <rPh sb="0" eb="2">
      <t>トウキョク</t>
    </rPh>
    <rPh sb="5" eb="7">
      <t>イタク</t>
    </rPh>
    <rPh sb="7" eb="8">
      <t>ヒ</t>
    </rPh>
    <phoneticPr fontId="11"/>
  </si>
  <si>
    <t>小学校給食調理の外部委託拡大（7校）の中止</t>
    <rPh sb="19" eb="21">
      <t>チュウシ</t>
    </rPh>
    <phoneticPr fontId="11"/>
  </si>
  <si>
    <t>小学校給食調理の外部委託拡大の中止(7校)</t>
    <rPh sb="12" eb="14">
      <t>カクダイ</t>
    </rPh>
    <phoneticPr fontId="1"/>
  </si>
  <si>
    <t>当局より（直営の場合の経費）</t>
    <rPh sb="0" eb="2">
      <t>トウキョク</t>
    </rPh>
    <rPh sb="5" eb="7">
      <t>チョクエイ</t>
    </rPh>
    <rPh sb="8" eb="10">
      <t>バアイ</t>
    </rPh>
    <rPh sb="11" eb="13">
      <t>ケイヒ</t>
    </rPh>
    <phoneticPr fontId="11"/>
  </si>
  <si>
    <t>商店リフォーム助成の創設（200千円以上の改修で費用の２分の１を助成。最大1000千円×200件）</t>
    <rPh sb="10" eb="12">
      <t>ソウセツ</t>
    </rPh>
    <rPh sb="16" eb="17">
      <t>セン</t>
    </rPh>
    <rPh sb="41" eb="42">
      <t>セン</t>
    </rPh>
    <phoneticPr fontId="1"/>
  </si>
  <si>
    <t>子ども医療費の助成対象者を18歳以下の通院に拡大（4月実施。入院も同）</t>
    <rPh sb="0" eb="1">
      <t>コ</t>
    </rPh>
    <rPh sb="3" eb="6">
      <t>イリョウヒ</t>
    </rPh>
    <rPh sb="7" eb="9">
      <t>ジョセイ</t>
    </rPh>
    <rPh sb="9" eb="11">
      <t>タイショウ</t>
    </rPh>
    <rPh sb="11" eb="12">
      <t>シャ</t>
    </rPh>
    <rPh sb="16" eb="18">
      <t>イカ</t>
    </rPh>
    <rPh sb="19" eb="21">
      <t>ツウイン</t>
    </rPh>
    <rPh sb="22" eb="24">
      <t>カクダイ</t>
    </rPh>
    <rPh sb="26" eb="27">
      <t>ガツ</t>
    </rPh>
    <rPh sb="27" eb="29">
      <t>ジッシ</t>
    </rPh>
    <rPh sb="30" eb="32">
      <t>ニュウイン</t>
    </rPh>
    <rPh sb="33" eb="34">
      <t>ドウ</t>
    </rPh>
    <phoneticPr fontId="11"/>
  </si>
  <si>
    <t>介護保険料を一人年平均5千円値下げ</t>
    <rPh sb="0" eb="2">
      <t>カイゴ</t>
    </rPh>
    <rPh sb="2" eb="5">
      <t>ホケンリョウ</t>
    </rPh>
    <rPh sb="6" eb="8">
      <t>ヒトリ</t>
    </rPh>
    <rPh sb="8" eb="9">
      <t>ネン</t>
    </rPh>
    <rPh sb="9" eb="11">
      <t>ヘイキン</t>
    </rPh>
    <rPh sb="12" eb="14">
      <t>センエン</t>
    </rPh>
    <rPh sb="14" eb="16">
      <t>ネサ</t>
    </rPh>
    <phoneticPr fontId="11"/>
  </si>
  <si>
    <t>災害対策事業基金への財源繰り出し</t>
    <rPh sb="0" eb="2">
      <t>サイガイ</t>
    </rPh>
    <phoneticPr fontId="11"/>
  </si>
  <si>
    <t>リニア関連名古屋駅周辺地区まちづくり基金設置の中止</t>
    <rPh sb="3" eb="13">
      <t>カンレンナゴヤエキシュウヘンチク</t>
    </rPh>
    <rPh sb="18" eb="20">
      <t>キキン</t>
    </rPh>
    <rPh sb="20" eb="22">
      <t>セッチ</t>
    </rPh>
    <rPh sb="23" eb="25">
      <t>チュウシ</t>
    </rPh>
    <phoneticPr fontId="11"/>
  </si>
  <si>
    <t>↑一般財源差引がゼロならＯＫ</t>
    <rPh sb="1" eb="3">
      <t>イッパン</t>
    </rPh>
    <rPh sb="3" eb="5">
      <t>ザイゲン</t>
    </rPh>
    <rPh sb="5" eb="7">
      <t>サシヒキ</t>
    </rPh>
    <phoneticPr fontId="1"/>
  </si>
  <si>
    <t>当局に（移管費マイナス直営経費）
※参考資料は移管・直営に関わらず必要な経費（）を加えた総額</t>
    <rPh sb="0" eb="2">
      <t>トウキョク</t>
    </rPh>
    <rPh sb="4" eb="6">
      <t>イカン</t>
    </rPh>
    <rPh sb="6" eb="7">
      <t>ヒ</t>
    </rPh>
    <rPh sb="11" eb="13">
      <t>チョクエイ</t>
    </rPh>
    <rPh sb="13" eb="15">
      <t>ケイヒ</t>
    </rPh>
    <rPh sb="18" eb="20">
      <t>サンコウ</t>
    </rPh>
    <rPh sb="20" eb="22">
      <t>シリョウ</t>
    </rPh>
    <rPh sb="23" eb="25">
      <t>イカン</t>
    </rPh>
    <rPh sb="26" eb="28">
      <t>チョクエイ</t>
    </rPh>
    <rPh sb="29" eb="30">
      <t>カカ</t>
    </rPh>
    <rPh sb="33" eb="35">
      <t>ヒツヨウ</t>
    </rPh>
    <rPh sb="36" eb="38">
      <t>ケイヒ</t>
    </rPh>
    <rPh sb="41" eb="42">
      <t>クワ</t>
    </rPh>
    <rPh sb="44" eb="46">
      <t>ソウガク</t>
    </rPh>
    <phoneticPr fontId="11"/>
  </si>
  <si>
    <t>計</t>
    <rPh sb="0" eb="1">
      <t>ケイ</t>
    </rPh>
    <phoneticPr fontId="11"/>
  </si>
  <si>
    <t>19年度案</t>
    <rPh sb="2" eb="4">
      <t>ネンド</t>
    </rPh>
    <rPh sb="4" eb="5">
      <t>アン</t>
    </rPh>
    <phoneticPr fontId="11"/>
  </si>
  <si>
    <t>19年度案に追加すべき予算</t>
    <rPh sb="2" eb="4">
      <t>ネンド</t>
    </rPh>
    <rPh sb="4" eb="5">
      <t>アン</t>
    </rPh>
    <rPh sb="6" eb="8">
      <t>ツイカ</t>
    </rPh>
    <rPh sb="11" eb="13">
      <t>ヨサン</t>
    </rPh>
    <phoneticPr fontId="11"/>
  </si>
  <si>
    <t>支給者計</t>
    <rPh sb="0" eb="2">
      <t>シキュウ</t>
    </rPh>
    <rPh sb="2" eb="3">
      <t>シャ</t>
    </rPh>
    <rPh sb="3" eb="4">
      <t>ケイ</t>
    </rPh>
    <phoneticPr fontId="11"/>
  </si>
  <si>
    <t>新支給額</t>
    <rPh sb="0" eb="1">
      <t>シン</t>
    </rPh>
    <rPh sb="1" eb="4">
      <t>シキュウガク</t>
    </rPh>
    <phoneticPr fontId="11"/>
  </si>
  <si>
    <t>マンションへの支援を含む住宅リフォーム助成の創設(500千円200件、3000千円100棟)</t>
    <rPh sb="28" eb="29">
      <t>セン</t>
    </rPh>
    <rPh sb="33" eb="34">
      <t>ケン</t>
    </rPh>
    <rPh sb="39" eb="41">
      <t>センエン</t>
    </rPh>
    <rPh sb="44" eb="45">
      <t>ムネ</t>
    </rPh>
    <phoneticPr fontId="1"/>
  </si>
  <si>
    <t>予算額</t>
    <rPh sb="0" eb="2">
      <t>ヨサン</t>
    </rPh>
    <rPh sb="2" eb="3">
      <t>ガク</t>
    </rPh>
    <phoneticPr fontId="11"/>
  </si>
  <si>
    <t>26→30千円,15→20千円,それ以外新規に10千円（右下で試算）</t>
    <rPh sb="5" eb="6">
      <t>チ</t>
    </rPh>
    <rPh sb="6" eb="7">
      <t>エン</t>
    </rPh>
    <rPh sb="13" eb="14">
      <t>セン</t>
    </rPh>
    <rPh sb="14" eb="15">
      <t>エン</t>
    </rPh>
    <rPh sb="18" eb="20">
      <t>イガイ</t>
    </rPh>
    <rPh sb="20" eb="22">
      <t>シンキ</t>
    </rPh>
    <rPh sb="25" eb="27">
      <t>センエン</t>
    </rPh>
    <rPh sb="28" eb="30">
      <t>ミギシタ</t>
    </rPh>
    <rPh sb="31" eb="33">
      <t>シサン</t>
    </rPh>
    <phoneticPr fontId="11"/>
  </si>
  <si>
    <t>リニア関連まちづくり基金設置中止100億円の教育活用</t>
    <rPh sb="3" eb="5">
      <t>カンレン</t>
    </rPh>
    <rPh sb="10" eb="12">
      <t>キキン</t>
    </rPh>
    <rPh sb="12" eb="14">
      <t>セッチ</t>
    </rPh>
    <rPh sb="14" eb="16">
      <t>チュウシ</t>
    </rPh>
    <rPh sb="19" eb="20">
      <t>オク</t>
    </rPh>
    <rPh sb="20" eb="21">
      <t>エン</t>
    </rPh>
    <rPh sb="22" eb="24">
      <t>キョウイク</t>
    </rPh>
    <rPh sb="24" eb="26">
      <t>カツヨウ</t>
    </rPh>
    <phoneticPr fontId="11"/>
  </si>
  <si>
    <t>私学生徒数見込み（18年度34378人「学校基本統計・名古屋の学校」）減少傾向</t>
    <rPh sb="0" eb="2">
      <t>シガク</t>
    </rPh>
    <rPh sb="2" eb="5">
      <t>セイトスウ</t>
    </rPh>
    <rPh sb="5" eb="7">
      <t>ミコ</t>
    </rPh>
    <rPh sb="11" eb="12">
      <t>ネン</t>
    </rPh>
    <rPh sb="12" eb="13">
      <t>ド</t>
    </rPh>
    <rPh sb="18" eb="19">
      <t>ニン</t>
    </rPh>
    <rPh sb="20" eb="22">
      <t>ガッコウ</t>
    </rPh>
    <rPh sb="22" eb="24">
      <t>キホン</t>
    </rPh>
    <rPh sb="24" eb="26">
      <t>トウケイ</t>
    </rPh>
    <rPh sb="27" eb="30">
      <t>ナゴヤ</t>
    </rPh>
    <rPh sb="31" eb="33">
      <t>ガッコウ</t>
    </rPh>
    <rPh sb="35" eb="37">
      <t>ゲンショウ</t>
    </rPh>
    <rPh sb="37" eb="39">
      <t>ケイコウ</t>
    </rPh>
    <phoneticPr fontId="11"/>
  </si>
  <si>
    <t>当局に（移管費マイナス直営経費）
※参考資料には移管・直営に関わらず支出する費用を加えた総額のみ記載</t>
    <rPh sb="0" eb="2">
      <t>トウキョク</t>
    </rPh>
    <rPh sb="4" eb="6">
      <t>イカン</t>
    </rPh>
    <rPh sb="6" eb="7">
      <t>ヒ</t>
    </rPh>
    <rPh sb="11" eb="13">
      <t>チョクエイ</t>
    </rPh>
    <rPh sb="13" eb="15">
      <t>ケイヒ</t>
    </rPh>
    <rPh sb="18" eb="20">
      <t>サンコウ</t>
    </rPh>
    <rPh sb="20" eb="22">
      <t>シリョウ</t>
    </rPh>
    <rPh sb="24" eb="26">
      <t>イカン</t>
    </rPh>
    <rPh sb="27" eb="29">
      <t>チョクエイ</t>
    </rPh>
    <rPh sb="30" eb="31">
      <t>カカ</t>
    </rPh>
    <rPh sb="34" eb="36">
      <t>シシュツ</t>
    </rPh>
    <rPh sb="38" eb="40">
      <t>ヒヨウ</t>
    </rPh>
    <rPh sb="41" eb="42">
      <t>クワ</t>
    </rPh>
    <rPh sb="44" eb="46">
      <t>ソウガク</t>
    </rPh>
    <rPh sb="48" eb="50">
      <t>キサイ</t>
    </rPh>
    <phoneticPr fontId="11"/>
  </si>
  <si>
    <t>2019年度一般会計予算の組み替え案 ( 算定資料 )</t>
    <rPh sb="21" eb="23">
      <t>サンテイ</t>
    </rPh>
    <rPh sb="23" eb="25">
      <t>シリョウ</t>
    </rPh>
    <phoneticPr fontId="1"/>
  </si>
  <si>
    <t>中小企業向けなので除外</t>
    <rPh sb="0" eb="2">
      <t>チュウショウ</t>
    </rPh>
    <rPh sb="2" eb="4">
      <t>キギョウ</t>
    </rPh>
    <rPh sb="4" eb="5">
      <t>ム</t>
    </rPh>
    <rPh sb="9" eb="11">
      <t>ジョガイ</t>
    </rPh>
    <phoneticPr fontId="11"/>
  </si>
  <si>
    <t>一人年360千円×100人</t>
    <rPh sb="0" eb="2">
      <t>ヒトリ</t>
    </rPh>
    <rPh sb="2" eb="3">
      <t>ネン</t>
    </rPh>
    <rPh sb="6" eb="8">
      <t>センエン</t>
    </rPh>
    <rPh sb="12" eb="13">
      <t>ニン</t>
    </rPh>
    <phoneticPr fontId="11"/>
  </si>
  <si>
    <t>奨学金返還支援制度の創設(一人年360千円×100人)</t>
    <phoneticPr fontId="11"/>
  </si>
  <si>
    <t>子ども医療費の助成対象者を18歳以下の通院に拡大</t>
    <rPh sb="0" eb="1">
      <t>コ</t>
    </rPh>
    <rPh sb="3" eb="6">
      <t>イリョウヒ</t>
    </rPh>
    <rPh sb="7" eb="9">
      <t>ジョセイ</t>
    </rPh>
    <rPh sb="9" eb="11">
      <t>タイショウ</t>
    </rPh>
    <rPh sb="11" eb="12">
      <t>シャ</t>
    </rPh>
    <rPh sb="16" eb="18">
      <t>イカ</t>
    </rPh>
    <rPh sb="19" eb="21">
      <t>ツウイン</t>
    </rPh>
    <rPh sb="22" eb="24">
      <t>カクダイ</t>
    </rPh>
    <phoneticPr fontId="11"/>
  </si>
  <si>
    <t>商店リフォーム助成の創設（1000千円×200件）</t>
    <rPh sb="10" eb="12">
      <t>ソウセツ</t>
    </rPh>
    <rPh sb="17" eb="18">
      <t>セン</t>
    </rPh>
    <phoneticPr fontId="1"/>
  </si>
  <si>
    <t>マンションへを含む住宅リフォーム助成の創設(500千円200件、3000千円100棟)</t>
    <rPh sb="25" eb="26">
      <t>セン</t>
    </rPh>
    <rPh sb="30" eb="31">
      <t>ケン</t>
    </rPh>
    <rPh sb="36" eb="38">
      <t>センエン</t>
    </rPh>
    <rPh sb="41" eb="42">
      <t>ムネ</t>
    </rPh>
    <phoneticPr fontId="1"/>
  </si>
  <si>
    <t>高等学校給付型奨学金の支給を非課税全世帯対象に拡大（全学年）</t>
    <rPh sb="0" eb="2">
      <t>コウトウ</t>
    </rPh>
    <rPh sb="2" eb="4">
      <t>ガッコウ</t>
    </rPh>
    <rPh sb="4" eb="7">
      <t>キュウフガタ</t>
    </rPh>
    <rPh sb="7" eb="10">
      <t>ショウガクキン</t>
    </rPh>
    <rPh sb="11" eb="13">
      <t>シキュウ</t>
    </rPh>
    <rPh sb="14" eb="17">
      <t>ヒカゼイ</t>
    </rPh>
    <rPh sb="17" eb="18">
      <t>ゼン</t>
    </rPh>
    <rPh sb="18" eb="20">
      <t>セタイ</t>
    </rPh>
    <rPh sb="20" eb="22">
      <t>タイショウ</t>
    </rPh>
    <rPh sb="23" eb="25">
      <t>カクダイ</t>
    </rPh>
    <rPh sb="26" eb="27">
      <t>ゼン</t>
    </rPh>
    <rPh sb="27" eb="29">
      <t>ガクネン</t>
    </rPh>
    <phoneticPr fontId="1"/>
  </si>
  <si>
    <t>35人学級を中学２年生まで拡大</t>
    <rPh sb="6" eb="8">
      <t>チュウガク</t>
    </rPh>
    <rPh sb="9" eb="11">
      <t>ネンセイ</t>
    </rPh>
    <phoneticPr fontId="11"/>
  </si>
  <si>
    <t>30人学級を小学3年生までの拡大</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</si>
</sst>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quot;△ &quot;#,##0"/>
    <numFmt numFmtId="178" formatCode="#,##0;&quot;▲ &quot;#,##0"/>
    <numFmt numFmtId="179" formatCode="[$-409]yyyy/m/d\ h:mm\ AM/PM;@"/>
    <numFmt numFmtId="180" formatCode="&quot;歳入歳出の残高→&quot;\ #,##0_);[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scheme val="minor"/>
    </font>
    <font>
      <sz val="10"/>
      <name val="ＭＳ Ｐゴシック"/>
      <family val="3"/>
      <charset val="128"/>
      <scheme val="minor"/>
    </font>
    <font>
      <sz val="8"/>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b/>
      <sz val="10"/>
      <color theme="1"/>
      <name val="ＭＳ Ｐゴシック"/>
      <family val="3"/>
      <charset val="128"/>
    </font>
    <font>
      <b/>
      <sz val="10"/>
      <color theme="1"/>
      <name val="ＭＳ Ｐゴシック"/>
      <family val="3"/>
      <charset val="128"/>
      <scheme val="minor"/>
    </font>
    <font>
      <sz val="9"/>
      <name val="ＭＳ Ｐゴシック"/>
      <family val="3"/>
      <charset val="128"/>
      <scheme val="minor"/>
    </font>
    <font>
      <b/>
      <sz val="10"/>
      <name val="ＭＳ Ｐゴシック"/>
      <family val="3"/>
      <charset val="128"/>
    </font>
    <font>
      <b/>
      <sz val="8"/>
      <color theme="1"/>
      <name val="ＭＳ Ｐゴシック"/>
      <family val="3"/>
      <charset val="128"/>
    </font>
    <font>
      <sz val="8"/>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8">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medium">
        <color indexed="64"/>
      </left>
      <right style="hair">
        <color indexed="64"/>
      </right>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658">
    <xf numFmtId="0" fontId="0" fillId="0" borderId="0" xfId="0">
      <alignment vertical="center"/>
    </xf>
    <xf numFmtId="176" fontId="4" fillId="0" borderId="1"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4" xfId="0" applyNumberFormat="1" applyFont="1" applyBorder="1" applyAlignment="1">
      <alignment vertical="center" wrapText="1"/>
    </xf>
    <xf numFmtId="176" fontId="4" fillId="0" borderId="5" xfId="0" applyNumberFormat="1" applyFont="1" applyBorder="1" applyAlignment="1">
      <alignment horizontal="right" vertical="center" wrapText="1"/>
    </xf>
    <xf numFmtId="176" fontId="4" fillId="0" borderId="4" xfId="1" applyNumberFormat="1" applyFont="1" applyBorder="1" applyAlignment="1">
      <alignment vertical="center" wrapText="1"/>
    </xf>
    <xf numFmtId="176" fontId="4" fillId="2" borderId="1" xfId="0" applyNumberFormat="1" applyFont="1" applyFill="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3" xfId="1" applyNumberFormat="1" applyFont="1" applyBorder="1" applyAlignment="1">
      <alignment vertical="center" wrapText="1"/>
    </xf>
    <xf numFmtId="176" fontId="4" fillId="0" borderId="4" xfId="1" applyNumberFormat="1" applyFont="1" applyBorder="1" applyAlignment="1">
      <alignment horizontal="right" vertical="center" wrapText="1"/>
    </xf>
    <xf numFmtId="176" fontId="4" fillId="2" borderId="2" xfId="0" applyNumberFormat="1" applyFont="1" applyFill="1" applyBorder="1" applyAlignment="1">
      <alignment horizontal="left" vertical="center" wrapText="1"/>
    </xf>
    <xf numFmtId="176" fontId="4" fillId="0" borderId="6" xfId="0" applyNumberFormat="1" applyFont="1" applyBorder="1" applyAlignment="1">
      <alignment vertical="center" wrapText="1"/>
    </xf>
    <xf numFmtId="176" fontId="4" fillId="0" borderId="7"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9" xfId="0" applyNumberFormat="1" applyFont="1" applyBorder="1" applyAlignment="1">
      <alignment horizontal="right" vertical="center" wrapText="1"/>
    </xf>
    <xf numFmtId="176" fontId="4" fillId="0" borderId="10" xfId="1" applyNumberFormat="1" applyFont="1" applyBorder="1" applyAlignment="1">
      <alignment horizontal="right" vertical="center" wrapText="1"/>
    </xf>
    <xf numFmtId="176" fontId="4" fillId="0" borderId="11" xfId="0" applyNumberFormat="1" applyFont="1" applyBorder="1" applyAlignment="1">
      <alignment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vertical="center" wrapText="1"/>
    </xf>
    <xf numFmtId="176" fontId="4" fillId="0" borderId="15" xfId="0" applyNumberFormat="1" applyFont="1" applyBorder="1" applyAlignment="1">
      <alignment vertical="center" wrapText="1"/>
    </xf>
    <xf numFmtId="176" fontId="4" fillId="0" borderId="16" xfId="0" applyNumberFormat="1" applyFont="1" applyBorder="1" applyAlignment="1">
      <alignment vertical="center" wrapText="1"/>
    </xf>
    <xf numFmtId="176" fontId="4" fillId="0" borderId="17" xfId="0" applyNumberFormat="1" applyFont="1" applyBorder="1" applyAlignment="1">
      <alignment vertical="center" wrapText="1"/>
    </xf>
    <xf numFmtId="176" fontId="4" fillId="0" borderId="18"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19" xfId="0" applyNumberFormat="1"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vertical="center" wrapText="1"/>
    </xf>
    <xf numFmtId="176" fontId="4" fillId="0" borderId="0" xfId="0" applyNumberFormat="1" applyFont="1" applyAlignment="1">
      <alignment horizontal="center" vertical="center" wrapText="1"/>
    </xf>
    <xf numFmtId="176" fontId="4" fillId="0" borderId="0" xfId="0" applyNumberFormat="1" applyFont="1" applyAlignment="1">
      <alignment vertical="center" wrapText="1"/>
    </xf>
    <xf numFmtId="176" fontId="4" fillId="0" borderId="22" xfId="0" applyNumberFormat="1" applyFont="1" applyBorder="1" applyAlignment="1">
      <alignment horizontal="center" vertical="center" wrapText="1"/>
    </xf>
    <xf numFmtId="176" fontId="4" fillId="0" borderId="20" xfId="0" applyNumberFormat="1" applyFont="1" applyBorder="1" applyAlignment="1">
      <alignment horizontal="center" vertical="center"/>
    </xf>
    <xf numFmtId="176" fontId="4" fillId="0" borderId="0" xfId="0" applyNumberFormat="1" applyFont="1" applyBorder="1" applyAlignment="1">
      <alignment horizontal="center" vertical="center" wrapText="1"/>
    </xf>
    <xf numFmtId="176" fontId="4" fillId="0" borderId="23" xfId="0" applyNumberFormat="1" applyFont="1" applyBorder="1" applyAlignment="1">
      <alignment horizontal="right" vertical="center" wrapText="1"/>
    </xf>
    <xf numFmtId="176" fontId="4" fillId="0" borderId="24" xfId="0" applyNumberFormat="1" applyFont="1" applyBorder="1" applyAlignment="1">
      <alignment horizontal="right" vertical="center" wrapText="1"/>
    </xf>
    <xf numFmtId="176" fontId="4" fillId="0" borderId="25" xfId="0" applyNumberFormat="1" applyFont="1" applyBorder="1" applyAlignment="1">
      <alignment vertical="center" wrapText="1"/>
    </xf>
    <xf numFmtId="176" fontId="4" fillId="0" borderId="24" xfId="0" applyNumberFormat="1" applyFont="1" applyBorder="1" applyAlignment="1">
      <alignment vertical="center" wrapText="1"/>
    </xf>
    <xf numFmtId="176" fontId="4" fillId="0" borderId="26" xfId="0" applyNumberFormat="1" applyFont="1" applyBorder="1" applyAlignment="1">
      <alignment vertical="center" wrapText="1"/>
    </xf>
    <xf numFmtId="176" fontId="4" fillId="0" borderId="27" xfId="0" applyNumberFormat="1" applyFont="1" applyBorder="1" applyAlignment="1">
      <alignment vertical="center" wrapText="1"/>
    </xf>
    <xf numFmtId="176" fontId="4" fillId="0" borderId="28"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29"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31" xfId="0" applyNumberFormat="1" applyFont="1" applyBorder="1" applyAlignment="1">
      <alignment vertical="center" wrapText="1"/>
    </xf>
    <xf numFmtId="176" fontId="4" fillId="0" borderId="32" xfId="0" applyNumberFormat="1" applyFont="1" applyBorder="1" applyAlignment="1">
      <alignment horizontal="right" vertical="center" wrapText="1"/>
    </xf>
    <xf numFmtId="176" fontId="4" fillId="0" borderId="33" xfId="0" applyNumberFormat="1" applyFont="1" applyBorder="1" applyAlignment="1">
      <alignment vertical="center" wrapText="1"/>
    </xf>
    <xf numFmtId="176" fontId="4" fillId="0" borderId="34" xfId="0" applyNumberFormat="1" applyFont="1" applyBorder="1" applyAlignment="1">
      <alignment vertical="center" wrapText="1"/>
    </xf>
    <xf numFmtId="176" fontId="4" fillId="0" borderId="26" xfId="0" applyNumberFormat="1" applyFont="1" applyBorder="1" applyAlignment="1">
      <alignment horizontal="right" vertical="center" wrapText="1"/>
    </xf>
    <xf numFmtId="176" fontId="4" fillId="0" borderId="27" xfId="0" applyNumberFormat="1" applyFont="1" applyBorder="1" applyAlignment="1">
      <alignment horizontal="right" vertical="center" wrapText="1"/>
    </xf>
    <xf numFmtId="176" fontId="5" fillId="0" borderId="0" xfId="0" applyNumberFormat="1" applyFont="1" applyBorder="1" applyAlignment="1">
      <alignment vertical="center" wrapText="1"/>
    </xf>
    <xf numFmtId="176" fontId="4" fillId="0" borderId="3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36"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5" fillId="0" borderId="0" xfId="0" applyNumberFormat="1" applyFont="1" applyAlignment="1">
      <alignment vertical="center" wrapText="1"/>
    </xf>
    <xf numFmtId="176" fontId="4" fillId="0" borderId="38" xfId="0" applyNumberFormat="1" applyFont="1" applyBorder="1" applyAlignment="1">
      <alignment horizontal="center" vertical="center" wrapText="1"/>
    </xf>
    <xf numFmtId="176" fontId="4" fillId="0" borderId="39" xfId="0" applyNumberFormat="1" applyFont="1" applyBorder="1" applyAlignment="1">
      <alignment vertical="center" wrapText="1"/>
    </xf>
    <xf numFmtId="176" fontId="4" fillId="0" borderId="40" xfId="0" applyNumberFormat="1" applyFont="1" applyBorder="1" applyAlignment="1">
      <alignment vertical="center" wrapText="1"/>
    </xf>
    <xf numFmtId="176" fontId="4" fillId="0" borderId="41" xfId="0" applyNumberFormat="1" applyFont="1" applyBorder="1" applyAlignment="1">
      <alignment horizontal="right" vertical="center" wrapText="1"/>
    </xf>
    <xf numFmtId="176" fontId="4" fillId="0" borderId="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5" fillId="0" borderId="0" xfId="0" applyNumberFormat="1" applyFont="1" applyAlignment="1">
      <alignment vertical="center" wrapText="1"/>
    </xf>
    <xf numFmtId="176" fontId="4" fillId="0" borderId="42"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5" fillId="0" borderId="0" xfId="0" applyNumberFormat="1" applyFont="1" applyAlignment="1">
      <alignment vertical="center" wrapText="1"/>
    </xf>
    <xf numFmtId="176" fontId="4" fillId="0" borderId="35"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29" xfId="0" applyNumberFormat="1" applyFont="1" applyBorder="1" applyAlignment="1">
      <alignment horizontal="right" vertical="center" wrapText="1"/>
    </xf>
    <xf numFmtId="176" fontId="4" fillId="0" borderId="43" xfId="0" applyNumberFormat="1" applyFont="1" applyBorder="1" applyAlignment="1">
      <alignment horizontal="left" vertical="center" wrapText="1"/>
    </xf>
    <xf numFmtId="176" fontId="4" fillId="0" borderId="44" xfId="0" applyNumberFormat="1" applyFont="1" applyBorder="1" applyAlignment="1">
      <alignment horizontal="right" vertical="center" wrapText="1"/>
    </xf>
    <xf numFmtId="176" fontId="4" fillId="0" borderId="45" xfId="0" applyNumberFormat="1" applyFont="1" applyBorder="1" applyAlignment="1">
      <alignment horizontal="right" vertical="center" wrapText="1"/>
    </xf>
    <xf numFmtId="176" fontId="4" fillId="0" borderId="25" xfId="0" applyNumberFormat="1" applyFont="1" applyBorder="1" applyAlignment="1">
      <alignment horizontal="right" vertical="center" wrapText="1"/>
    </xf>
    <xf numFmtId="176" fontId="4" fillId="0" borderId="46" xfId="0" applyNumberFormat="1" applyFont="1" applyBorder="1" applyAlignment="1">
      <alignment horizontal="right" vertical="center" wrapText="1"/>
    </xf>
    <xf numFmtId="176" fontId="4" fillId="0" borderId="47" xfId="0" applyNumberFormat="1" applyFont="1" applyBorder="1" applyAlignment="1">
      <alignment horizontal="left" vertical="center" wrapText="1"/>
    </xf>
    <xf numFmtId="176" fontId="4" fillId="0" borderId="5" xfId="0" applyNumberFormat="1" applyFont="1" applyBorder="1" applyAlignment="1">
      <alignment horizontal="center" vertical="center" wrapText="1"/>
    </xf>
    <xf numFmtId="177" fontId="4" fillId="0" borderId="48" xfId="0" applyNumberFormat="1" applyFont="1" applyBorder="1" applyAlignment="1">
      <alignment vertical="center" wrapText="1"/>
    </xf>
    <xf numFmtId="176" fontId="4" fillId="0" borderId="32" xfId="0" applyNumberFormat="1" applyFont="1" applyBorder="1" applyAlignment="1">
      <alignment vertical="center" wrapText="1"/>
    </xf>
    <xf numFmtId="176" fontId="5" fillId="0" borderId="0" xfId="0" applyNumberFormat="1" applyFont="1" applyAlignment="1">
      <alignment vertical="center" wrapText="1"/>
    </xf>
    <xf numFmtId="176" fontId="4" fillId="0" borderId="51"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32" xfId="0" applyNumberFormat="1" applyFont="1" applyBorder="1" applyAlignment="1">
      <alignment horizontal="center" vertical="center"/>
    </xf>
    <xf numFmtId="176" fontId="4" fillId="0" borderId="53" xfId="0" applyNumberFormat="1" applyFont="1" applyBorder="1" applyAlignment="1">
      <alignment vertical="center" wrapText="1"/>
    </xf>
    <xf numFmtId="176" fontId="4" fillId="0" borderId="54" xfId="0" applyNumberFormat="1" applyFont="1" applyBorder="1" applyAlignment="1">
      <alignment vertical="center" wrapText="1"/>
    </xf>
    <xf numFmtId="176" fontId="4" fillId="0" borderId="4" xfId="0" applyNumberFormat="1" applyFont="1" applyBorder="1" applyAlignment="1">
      <alignment horizontal="center" vertical="center" wrapText="1"/>
    </xf>
    <xf numFmtId="176" fontId="4" fillId="2" borderId="11" xfId="0" applyNumberFormat="1" applyFont="1" applyFill="1" applyBorder="1" applyAlignment="1">
      <alignment horizontal="left" vertical="center" wrapText="1"/>
    </xf>
    <xf numFmtId="176" fontId="4" fillId="0" borderId="55" xfId="0" applyNumberFormat="1" applyFont="1" applyBorder="1" applyAlignment="1">
      <alignment horizontal="center" vertical="center" wrapText="1"/>
    </xf>
    <xf numFmtId="176" fontId="4" fillId="0" borderId="56" xfId="0" applyNumberFormat="1" applyFont="1" applyBorder="1" applyAlignment="1">
      <alignment vertical="center" wrapText="1"/>
    </xf>
    <xf numFmtId="176" fontId="4" fillId="0" borderId="28" xfId="1" applyNumberFormat="1" applyFont="1" applyBorder="1" applyAlignment="1">
      <alignment vertical="center" wrapText="1"/>
    </xf>
    <xf numFmtId="176" fontId="4" fillId="0" borderId="57" xfId="0" applyNumberFormat="1" applyFont="1" applyBorder="1" applyAlignment="1">
      <alignment vertical="center" wrapText="1"/>
    </xf>
    <xf numFmtId="176" fontId="4" fillId="0" borderId="58" xfId="0" applyNumberFormat="1" applyFont="1" applyBorder="1" applyAlignment="1">
      <alignment vertical="center" wrapText="1"/>
    </xf>
    <xf numFmtId="176" fontId="4" fillId="0" borderId="9" xfId="0" applyNumberFormat="1" applyFont="1" applyBorder="1" applyAlignment="1">
      <alignment vertical="center" wrapText="1"/>
    </xf>
    <xf numFmtId="176" fontId="4" fillId="0" borderId="10" xfId="1" applyNumberFormat="1" applyFont="1" applyBorder="1" applyAlignment="1">
      <alignment vertical="center" wrapText="1"/>
    </xf>
    <xf numFmtId="176" fontId="4" fillId="0" borderId="42" xfId="0" applyNumberFormat="1" applyFont="1" applyBorder="1" applyAlignment="1">
      <alignment horizontal="center" vertical="center" wrapText="1"/>
    </xf>
    <xf numFmtId="176" fontId="5" fillId="0" borderId="0" xfId="0" applyNumberFormat="1" applyFont="1" applyAlignment="1">
      <alignment vertical="center" wrapText="1"/>
    </xf>
    <xf numFmtId="176" fontId="4" fillId="0" borderId="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4" xfId="0" applyNumberFormat="1" applyFont="1" applyBorder="1" applyAlignment="1">
      <alignment horizontal="right" vertical="center" wrapText="1"/>
    </xf>
    <xf numFmtId="176" fontId="4" fillId="0" borderId="10" xfId="0" applyNumberFormat="1" applyFont="1" applyBorder="1" applyAlignment="1">
      <alignment horizontal="right" vertical="center" wrapText="1"/>
    </xf>
    <xf numFmtId="176" fontId="4" fillId="0" borderId="8" xfId="0" applyNumberFormat="1" applyFont="1" applyBorder="1" applyAlignment="1">
      <alignment horizontal="right" vertical="center" wrapText="1"/>
    </xf>
    <xf numFmtId="176" fontId="4" fillId="0" borderId="5"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53" xfId="0" applyNumberFormat="1" applyFont="1" applyBorder="1" applyAlignment="1">
      <alignment horizontal="center" vertical="center" wrapText="1"/>
    </xf>
    <xf numFmtId="176" fontId="4" fillId="0" borderId="38" xfId="0" applyNumberFormat="1" applyFont="1" applyBorder="1" applyAlignment="1">
      <alignment horizontal="center" vertical="center" wrapText="1"/>
    </xf>
    <xf numFmtId="176" fontId="5" fillId="0" borderId="0" xfId="0" applyNumberFormat="1" applyFont="1" applyAlignment="1">
      <alignment vertical="center" wrapText="1"/>
    </xf>
    <xf numFmtId="176" fontId="8" fillId="0" borderId="4" xfId="0" applyNumberFormat="1" applyFont="1" applyBorder="1" applyAlignment="1">
      <alignment vertical="center" wrapText="1"/>
    </xf>
    <xf numFmtId="176" fontId="8" fillId="0" borderId="2" xfId="0" applyNumberFormat="1" applyFont="1" applyBorder="1" applyAlignment="1">
      <alignment vertical="center" wrapText="1"/>
    </xf>
    <xf numFmtId="176" fontId="4" fillId="0" borderId="4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horizontal="center" vertical="center" wrapText="1"/>
    </xf>
    <xf numFmtId="176" fontId="4" fillId="0" borderId="0" xfId="0" applyNumberFormat="1" applyFont="1" applyBorder="1" applyAlignment="1">
      <alignment horizontal="right" vertical="center" wrapText="1"/>
    </xf>
    <xf numFmtId="177" fontId="4" fillId="0" borderId="0" xfId="0" applyNumberFormat="1" applyFont="1" applyBorder="1" applyAlignment="1">
      <alignment vertical="center" wrapText="1"/>
    </xf>
    <xf numFmtId="176" fontId="6" fillId="0" borderId="0" xfId="0" applyNumberFormat="1" applyFont="1" applyAlignment="1">
      <alignment horizontal="right" vertical="center" wrapText="1"/>
    </xf>
    <xf numFmtId="176" fontId="5" fillId="0" borderId="0" xfId="0" applyNumberFormat="1" applyFont="1" applyAlignment="1">
      <alignment horizontal="right" vertical="center" wrapText="1"/>
    </xf>
    <xf numFmtId="177" fontId="4" fillId="0" borderId="0" xfId="0" applyNumberFormat="1" applyFont="1" applyBorder="1" applyAlignment="1">
      <alignment horizontal="right" vertical="center" wrapText="1"/>
    </xf>
    <xf numFmtId="0" fontId="0" fillId="0" borderId="0" xfId="0" applyAlignment="1">
      <alignment horizontal="right" vertical="center"/>
    </xf>
    <xf numFmtId="0" fontId="9" fillId="0" borderId="0" xfId="0" applyFont="1">
      <alignment vertical="center"/>
    </xf>
    <xf numFmtId="38" fontId="9" fillId="0" borderId="0" xfId="1" applyFont="1">
      <alignment vertical="center"/>
    </xf>
    <xf numFmtId="0" fontId="0" fillId="0" borderId="0" xfId="0" applyAlignment="1">
      <alignment vertical="center" wrapText="1"/>
    </xf>
    <xf numFmtId="176" fontId="4" fillId="0" borderId="51"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5" fillId="0" borderId="0" xfId="0" applyNumberFormat="1" applyFont="1" applyAlignment="1">
      <alignment vertical="center" wrapText="1"/>
    </xf>
    <xf numFmtId="176" fontId="4" fillId="0" borderId="3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4" fillId="0" borderId="8" xfId="0" applyNumberFormat="1" applyFont="1" applyFill="1" applyBorder="1" applyAlignment="1">
      <alignment horizontal="center" vertical="center" wrapText="1"/>
    </xf>
    <xf numFmtId="176" fontId="4" fillId="0" borderId="29"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176" fontId="4" fillId="0" borderId="28" xfId="1" applyNumberFormat="1" applyFont="1" applyFill="1" applyBorder="1" applyAlignment="1">
      <alignment vertical="center" wrapText="1"/>
    </xf>
    <xf numFmtId="176" fontId="4" fillId="0" borderId="35"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4" fillId="0" borderId="64" xfId="0" applyNumberFormat="1" applyFont="1" applyBorder="1" applyAlignment="1">
      <alignment horizontal="center" vertical="center"/>
    </xf>
    <xf numFmtId="176" fontId="4" fillId="0" borderId="64" xfId="0" applyNumberFormat="1" applyFont="1" applyBorder="1" applyAlignment="1">
      <alignment horizontal="left" vertical="center"/>
    </xf>
    <xf numFmtId="176" fontId="4" fillId="0" borderId="44" xfId="0" applyNumberFormat="1" applyFont="1" applyBorder="1" applyAlignment="1">
      <alignment vertical="center" wrapText="1"/>
    </xf>
    <xf numFmtId="176" fontId="4" fillId="0" borderId="35" xfId="0" applyNumberFormat="1" applyFont="1" applyFill="1" applyBorder="1" applyAlignment="1">
      <alignment vertical="center" wrapText="1"/>
    </xf>
    <xf numFmtId="176" fontId="10" fillId="0" borderId="2" xfId="0" applyNumberFormat="1" applyFont="1" applyBorder="1" applyAlignment="1">
      <alignment vertical="center" wrapText="1"/>
    </xf>
    <xf numFmtId="176" fontId="10" fillId="0" borderId="4" xfId="0" applyNumberFormat="1" applyFont="1" applyBorder="1" applyAlignment="1">
      <alignment vertical="center" wrapText="1"/>
    </xf>
    <xf numFmtId="176" fontId="4" fillId="0" borderId="11" xfId="0" applyNumberFormat="1" applyFont="1" applyFill="1" applyBorder="1" applyAlignment="1">
      <alignment vertical="center" wrapText="1"/>
    </xf>
    <xf numFmtId="176" fontId="4" fillId="0" borderId="56" xfId="0" applyNumberFormat="1" applyFont="1" applyFill="1" applyBorder="1" applyAlignment="1">
      <alignment vertical="center" wrapText="1"/>
    </xf>
    <xf numFmtId="176" fontId="4" fillId="0" borderId="28"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176" fontId="9" fillId="0" borderId="0" xfId="0" applyNumberFormat="1" applyFont="1">
      <alignment vertical="center"/>
    </xf>
    <xf numFmtId="178" fontId="4" fillId="0" borderId="21" xfId="1" applyNumberFormat="1" applyFont="1" applyBorder="1" applyAlignment="1">
      <alignment vertical="center" wrapText="1"/>
    </xf>
    <xf numFmtId="178" fontId="4" fillId="0" borderId="34" xfId="1" applyNumberFormat="1" applyFont="1" applyBorder="1" applyAlignment="1">
      <alignment vertical="center" wrapText="1"/>
    </xf>
    <xf numFmtId="178" fontId="4" fillId="0" borderId="48" xfId="1" applyNumberFormat="1" applyFont="1" applyBorder="1" applyAlignment="1">
      <alignment vertical="center" wrapText="1"/>
    </xf>
    <xf numFmtId="176" fontId="4" fillId="0" borderId="1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71" xfId="0" applyNumberFormat="1" applyFont="1" applyFill="1" applyBorder="1" applyAlignment="1">
      <alignment vertical="center" wrapText="1"/>
    </xf>
    <xf numFmtId="176" fontId="4" fillId="0" borderId="59" xfId="0" applyNumberFormat="1" applyFont="1" applyFill="1" applyBorder="1" applyAlignment="1">
      <alignment horizontal="center" vertical="center" wrapText="1"/>
    </xf>
    <xf numFmtId="176" fontId="6" fillId="0" borderId="0" xfId="0" applyNumberFormat="1" applyFont="1" applyAlignment="1">
      <alignment vertical="center" wrapText="1"/>
    </xf>
    <xf numFmtId="38" fontId="0" fillId="0" borderId="0" xfId="1" applyFont="1">
      <alignment vertical="center"/>
    </xf>
    <xf numFmtId="176" fontId="4" fillId="0" borderId="54" xfId="0" applyNumberFormat="1" applyFont="1" applyFill="1" applyBorder="1" applyAlignment="1">
      <alignment vertical="center" wrapText="1"/>
    </xf>
    <xf numFmtId="176" fontId="4" fillId="0" borderId="22" xfId="0" applyNumberFormat="1" applyFont="1" applyBorder="1" applyAlignment="1">
      <alignment horizontal="right" vertical="center" wrapText="1"/>
    </xf>
    <xf numFmtId="176" fontId="4" fillId="0" borderId="31" xfId="0" applyNumberFormat="1" applyFont="1" applyFill="1" applyBorder="1" applyAlignment="1">
      <alignment horizontal="right" vertical="center" wrapText="1"/>
    </xf>
    <xf numFmtId="176" fontId="4" fillId="0" borderId="4" xfId="0" applyNumberFormat="1" applyFont="1" applyFill="1" applyBorder="1" applyAlignment="1">
      <alignment horizontal="right" vertical="center" wrapText="1"/>
    </xf>
    <xf numFmtId="176" fontId="4" fillId="0" borderId="39" xfId="1" applyNumberFormat="1" applyFont="1" applyBorder="1" applyAlignment="1">
      <alignment horizontal="right" vertical="center" wrapText="1"/>
    </xf>
    <xf numFmtId="176" fontId="4" fillId="0" borderId="39" xfId="0" applyNumberFormat="1" applyFont="1" applyBorder="1" applyAlignment="1">
      <alignment horizontal="right" vertical="center" wrapText="1"/>
    </xf>
    <xf numFmtId="176" fontId="4" fillId="0" borderId="36" xfId="0" applyNumberFormat="1" applyFont="1" applyBorder="1" applyAlignment="1">
      <alignment horizontal="right" vertical="center" wrapText="1"/>
    </xf>
    <xf numFmtId="176" fontId="4" fillId="0" borderId="57" xfId="0" applyNumberFormat="1" applyFont="1" applyBorder="1" applyAlignment="1">
      <alignment horizontal="right" vertical="center" wrapText="1"/>
    </xf>
    <xf numFmtId="176" fontId="10" fillId="0" borderId="4" xfId="0" applyNumberFormat="1" applyFont="1" applyBorder="1" applyAlignment="1">
      <alignment horizontal="right" vertical="center" wrapText="1"/>
    </xf>
    <xf numFmtId="176" fontId="4" fillId="0" borderId="58" xfId="0" applyNumberFormat="1" applyFont="1" applyFill="1" applyBorder="1" applyAlignment="1">
      <alignment horizontal="right" vertical="center" wrapText="1"/>
    </xf>
    <xf numFmtId="176" fontId="4" fillId="0" borderId="10" xfId="0" applyNumberFormat="1" applyFont="1" applyFill="1" applyBorder="1" applyAlignment="1">
      <alignment horizontal="right" vertical="center" wrapText="1"/>
    </xf>
    <xf numFmtId="176" fontId="4" fillId="0" borderId="11" xfId="0" applyNumberFormat="1" applyFont="1" applyBorder="1" applyAlignment="1">
      <alignment horizontal="right" vertical="center" wrapText="1"/>
    </xf>
    <xf numFmtId="176" fontId="4" fillId="0" borderId="9" xfId="0" applyNumberFormat="1" applyFont="1" applyFill="1" applyBorder="1" applyAlignment="1">
      <alignment horizontal="right" vertical="center" wrapText="1"/>
    </xf>
    <xf numFmtId="176" fontId="4" fillId="0" borderId="10" xfId="1" applyNumberFormat="1" applyFont="1" applyFill="1" applyBorder="1" applyAlignment="1">
      <alignment horizontal="right" vertical="center" wrapText="1"/>
    </xf>
    <xf numFmtId="176" fontId="4" fillId="0" borderId="16" xfId="0" applyNumberFormat="1" applyFont="1" applyBorder="1" applyAlignment="1">
      <alignment horizontal="right" vertical="center" wrapText="1"/>
    </xf>
    <xf numFmtId="176" fontId="4" fillId="0" borderId="18" xfId="0" applyNumberFormat="1" applyFont="1" applyBorder="1" applyAlignment="1">
      <alignment horizontal="right" vertical="center" wrapText="1"/>
    </xf>
    <xf numFmtId="176" fontId="4" fillId="0" borderId="20" xfId="0" applyNumberFormat="1" applyFont="1" applyBorder="1" applyAlignment="1">
      <alignment horizontal="right" vertical="center" wrapText="1"/>
    </xf>
    <xf numFmtId="178" fontId="4" fillId="0" borderId="33" xfId="1" applyNumberFormat="1" applyFont="1" applyBorder="1" applyAlignment="1">
      <alignment horizontal="right" vertical="center" wrapText="1"/>
    </xf>
    <xf numFmtId="176" fontId="4" fillId="0" borderId="53" xfId="0" applyNumberFormat="1" applyFont="1" applyFill="1" applyBorder="1" applyAlignment="1">
      <alignment vertical="center" wrapText="1"/>
    </xf>
    <xf numFmtId="176" fontId="4" fillId="0" borderId="51" xfId="0" applyNumberFormat="1" applyFont="1" applyFill="1" applyBorder="1" applyAlignment="1">
      <alignment vertical="center"/>
    </xf>
    <xf numFmtId="176" fontId="4" fillId="0" borderId="56" xfId="1" applyNumberFormat="1" applyFont="1" applyBorder="1" applyAlignment="1">
      <alignment vertical="center" wrapText="1"/>
    </xf>
    <xf numFmtId="176" fontId="4" fillId="0" borderId="51"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38"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5" fillId="0" borderId="0" xfId="0" applyNumberFormat="1" applyFont="1" applyAlignment="1">
      <alignment vertical="center" wrapText="1"/>
    </xf>
    <xf numFmtId="176" fontId="4" fillId="0" borderId="29"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right" vertical="center"/>
    </xf>
    <xf numFmtId="176" fontId="4" fillId="0" borderId="51" xfId="0" applyNumberFormat="1" applyFont="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60"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35"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71"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50" xfId="0" applyNumberFormat="1" applyFont="1" applyBorder="1" applyAlignment="1">
      <alignment horizontal="center" vertical="center" wrapText="1"/>
    </xf>
    <xf numFmtId="176" fontId="4" fillId="0" borderId="36" xfId="0" applyNumberFormat="1" applyFont="1" applyBorder="1" applyAlignment="1">
      <alignment horizontal="center" vertical="center" wrapText="1"/>
    </xf>
    <xf numFmtId="176" fontId="4" fillId="0" borderId="51"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53"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49" xfId="0" applyNumberFormat="1" applyFont="1" applyBorder="1" applyAlignment="1">
      <alignment horizontal="center" vertical="center" wrapText="1"/>
    </xf>
    <xf numFmtId="176" fontId="4" fillId="0" borderId="64" xfId="0" applyNumberFormat="1" applyFont="1" applyBorder="1" applyAlignment="1">
      <alignment horizontal="center" vertical="center" wrapText="1"/>
    </xf>
    <xf numFmtId="176" fontId="4" fillId="0" borderId="38" xfId="0" applyNumberFormat="1" applyFont="1" applyBorder="1" applyAlignment="1">
      <alignment horizontal="center" vertical="center" wrapText="1"/>
    </xf>
    <xf numFmtId="176" fontId="4" fillId="0" borderId="55" xfId="0" applyNumberFormat="1" applyFont="1" applyBorder="1" applyAlignment="1">
      <alignment horizontal="center" vertical="center" wrapText="1"/>
    </xf>
    <xf numFmtId="176" fontId="4" fillId="0" borderId="7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78" xfId="0" applyNumberFormat="1" applyFont="1" applyBorder="1" applyAlignment="1">
      <alignment horizontal="center" vertical="center" wrapText="1"/>
    </xf>
    <xf numFmtId="176" fontId="14" fillId="0" borderId="0" xfId="0" applyNumberFormat="1" applyFont="1" applyBorder="1" applyAlignment="1">
      <alignment vertical="center" wrapText="1"/>
    </xf>
    <xf numFmtId="176" fontId="4" fillId="0" borderId="0" xfId="0" applyNumberFormat="1" applyFont="1" applyBorder="1" applyAlignment="1">
      <alignment horizontal="left" vertical="center" wrapText="1"/>
    </xf>
    <xf numFmtId="176" fontId="13"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left" vertical="center" wrapText="1"/>
    </xf>
    <xf numFmtId="176" fontId="4" fillId="0" borderId="3" xfId="0" applyNumberFormat="1" applyFont="1" applyBorder="1" applyAlignment="1">
      <alignment horizontal="center" vertical="center" wrapText="1"/>
    </xf>
    <xf numFmtId="176" fontId="4" fillId="0" borderId="51"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79" xfId="0" applyNumberFormat="1" applyFont="1" applyBorder="1" applyAlignment="1">
      <alignment horizontal="center" vertical="center" wrapText="1"/>
    </xf>
    <xf numFmtId="176" fontId="4" fillId="0" borderId="79"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76" fontId="4" fillId="0" borderId="44" xfId="1" applyNumberFormat="1" applyFont="1" applyBorder="1" applyAlignment="1">
      <alignment vertical="center" wrapText="1"/>
    </xf>
    <xf numFmtId="176" fontId="4" fillId="0" borderId="81" xfId="0" applyNumberFormat="1" applyFont="1" applyBorder="1" applyAlignment="1">
      <alignment vertical="center" wrapText="1"/>
    </xf>
    <xf numFmtId="176" fontId="4" fillId="0" borderId="73" xfId="0" applyNumberFormat="1" applyFont="1" applyBorder="1" applyAlignment="1">
      <alignment horizontal="right" vertical="center" wrapText="1"/>
    </xf>
    <xf numFmtId="176" fontId="4" fillId="0" borderId="6" xfId="0" applyNumberFormat="1" applyFont="1" applyBorder="1" applyAlignment="1">
      <alignment horizontal="right" vertical="center" wrapText="1"/>
    </xf>
    <xf numFmtId="176" fontId="4" fillId="0" borderId="82" xfId="0" applyNumberFormat="1" applyFont="1" applyBorder="1" applyAlignment="1">
      <alignment vertical="center" wrapText="1"/>
    </xf>
    <xf numFmtId="176" fontId="4" fillId="0" borderId="80" xfId="0" applyNumberFormat="1" applyFont="1" applyBorder="1" applyAlignment="1">
      <alignment vertical="center" wrapText="1"/>
    </xf>
    <xf numFmtId="176" fontId="4" fillId="0" borderId="80" xfId="0" applyNumberFormat="1" applyFont="1" applyBorder="1" applyAlignment="1">
      <alignment horizontal="right" vertical="center" wrapText="1"/>
    </xf>
    <xf numFmtId="176" fontId="4" fillId="0" borderId="83" xfId="0" applyNumberFormat="1" applyFont="1" applyBorder="1" applyAlignment="1">
      <alignment horizontal="center" vertical="center" wrapText="1"/>
    </xf>
    <xf numFmtId="176" fontId="4" fillId="0" borderId="84" xfId="0" applyNumberFormat="1" applyFont="1" applyBorder="1" applyAlignment="1">
      <alignment horizontal="center" vertical="center" wrapText="1"/>
    </xf>
    <xf numFmtId="176" fontId="4" fillId="0" borderId="65" xfId="0" applyNumberFormat="1" applyFont="1" applyFill="1" applyBorder="1" applyAlignment="1">
      <alignment horizontal="center" vertical="center" wrapText="1"/>
    </xf>
    <xf numFmtId="176" fontId="4" fillId="0" borderId="79"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176" fontId="4" fillId="0" borderId="39" xfId="0" applyNumberFormat="1" applyFont="1" applyBorder="1" applyAlignment="1">
      <alignment horizontal="center" vertical="center" wrapText="1"/>
    </xf>
    <xf numFmtId="176" fontId="4" fillId="0" borderId="58" xfId="0" applyNumberFormat="1" applyFont="1" applyFill="1" applyBorder="1" applyAlignment="1">
      <alignment vertical="center" wrapText="1"/>
    </xf>
    <xf numFmtId="176" fontId="4" fillId="0" borderId="11" xfId="0" applyNumberFormat="1" applyFont="1" applyBorder="1" applyAlignment="1">
      <alignment horizontal="left" vertical="center" wrapText="1"/>
    </xf>
    <xf numFmtId="176" fontId="4" fillId="0" borderId="58" xfId="0" applyNumberFormat="1" applyFont="1" applyBorder="1" applyAlignment="1">
      <alignment horizontal="right" vertical="center" wrapText="1"/>
    </xf>
    <xf numFmtId="0" fontId="0" fillId="0" borderId="0" xfId="0" applyAlignment="1">
      <alignment horizontal="center" vertical="center"/>
    </xf>
    <xf numFmtId="176" fontId="4" fillId="0" borderId="60" xfId="0" applyNumberFormat="1" applyFont="1" applyFill="1" applyBorder="1" applyAlignment="1">
      <alignment vertical="center" wrapText="1"/>
    </xf>
    <xf numFmtId="176" fontId="13" fillId="0" borderId="37" xfId="0" applyNumberFormat="1" applyFont="1" applyBorder="1" applyAlignment="1">
      <alignment horizontal="center" vertical="center" wrapText="1"/>
    </xf>
    <xf numFmtId="179" fontId="14" fillId="0" borderId="0" xfId="0" applyNumberFormat="1" applyFont="1" applyBorder="1" applyAlignment="1">
      <alignment vertical="center" wrapText="1"/>
    </xf>
    <xf numFmtId="179" fontId="14" fillId="0" borderId="0" xfId="0" applyNumberFormat="1" applyFont="1" applyBorder="1" applyAlignment="1">
      <alignment horizontal="center" vertical="center" wrapText="1"/>
    </xf>
    <xf numFmtId="0" fontId="16" fillId="0" borderId="0" xfId="0" applyFont="1">
      <alignment vertical="center"/>
    </xf>
    <xf numFmtId="38" fontId="16" fillId="0" borderId="0" xfId="1" applyFont="1">
      <alignment vertical="center"/>
    </xf>
    <xf numFmtId="176" fontId="13" fillId="0" borderId="0" xfId="0" applyNumberFormat="1" applyFont="1" applyFill="1" applyBorder="1" applyAlignment="1">
      <alignment horizontal="center" vertical="center" wrapText="1"/>
    </xf>
    <xf numFmtId="176" fontId="16" fillId="0" borderId="0" xfId="0" applyNumberFormat="1" applyFont="1">
      <alignment vertical="center"/>
    </xf>
    <xf numFmtId="176" fontId="4" fillId="0" borderId="62" xfId="0" applyNumberFormat="1" applyFont="1" applyBorder="1" applyAlignment="1">
      <alignment vertical="center" wrapText="1"/>
    </xf>
    <xf numFmtId="176" fontId="4" fillId="0" borderId="88" xfId="0" applyNumberFormat="1" applyFont="1" applyBorder="1" applyAlignment="1">
      <alignment horizontal="right" vertical="center" wrapText="1"/>
    </xf>
    <xf numFmtId="176" fontId="4" fillId="0" borderId="87" xfId="0" applyNumberFormat="1" applyFont="1" applyBorder="1" applyAlignment="1">
      <alignment vertical="center" wrapText="1"/>
    </xf>
    <xf numFmtId="176" fontId="4" fillId="0" borderId="89" xfId="0" applyNumberFormat="1" applyFont="1" applyBorder="1" applyAlignment="1">
      <alignment horizontal="right" vertical="center" wrapText="1"/>
    </xf>
    <xf numFmtId="176" fontId="4" fillId="0" borderId="72" xfId="0" applyNumberFormat="1" applyFont="1" applyBorder="1" applyAlignment="1">
      <alignment vertical="center" wrapText="1"/>
    </xf>
    <xf numFmtId="176" fontId="4" fillId="0" borderId="83" xfId="0" applyNumberFormat="1" applyFont="1" applyBorder="1" applyAlignment="1">
      <alignment vertical="center" wrapText="1"/>
    </xf>
    <xf numFmtId="176" fontId="4" fillId="0" borderId="14" xfId="0" applyNumberFormat="1" applyFont="1" applyBorder="1" applyAlignment="1">
      <alignment horizontal="left" vertical="center" wrapText="1"/>
    </xf>
    <xf numFmtId="176" fontId="4" fillId="0" borderId="63" xfId="0" applyNumberFormat="1" applyFont="1" applyBorder="1" applyAlignment="1">
      <alignment horizontal="right" vertical="center" wrapText="1"/>
    </xf>
    <xf numFmtId="176" fontId="4" fillId="0" borderId="54" xfId="0" applyNumberFormat="1" applyFont="1" applyBorder="1" applyAlignment="1">
      <alignment horizontal="right" vertical="center" wrapText="1"/>
    </xf>
    <xf numFmtId="176" fontId="4" fillId="0" borderId="28" xfId="0" applyNumberFormat="1" applyFont="1" applyBorder="1" applyAlignment="1">
      <alignment horizontal="right" vertical="center" wrapText="1"/>
    </xf>
    <xf numFmtId="176" fontId="4" fillId="0" borderId="87" xfId="0" applyNumberFormat="1" applyFont="1" applyBorder="1" applyAlignment="1">
      <alignment horizontal="right" vertical="center" wrapText="1"/>
    </xf>
    <xf numFmtId="176" fontId="4" fillId="0" borderId="64" xfId="0" applyNumberFormat="1" applyFont="1" applyBorder="1" applyAlignment="1">
      <alignment horizontal="right" vertical="center" wrapText="1"/>
    </xf>
    <xf numFmtId="176" fontId="15" fillId="0" borderId="32" xfId="0" applyNumberFormat="1" applyFont="1" applyBorder="1" applyAlignment="1">
      <alignment horizontal="center" vertical="center" wrapText="1"/>
    </xf>
    <xf numFmtId="176" fontId="15" fillId="0" borderId="35" xfId="0" applyNumberFormat="1" applyFont="1" applyFill="1" applyBorder="1" applyAlignment="1">
      <alignment horizontal="center" vertical="center" wrapText="1"/>
    </xf>
    <xf numFmtId="176" fontId="15" fillId="0" borderId="35" xfId="0" applyNumberFormat="1" applyFont="1" applyBorder="1" applyAlignment="1">
      <alignment horizontal="center" vertical="center" wrapText="1"/>
    </xf>
    <xf numFmtId="176" fontId="15" fillId="0" borderId="32"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xf>
    <xf numFmtId="38" fontId="13" fillId="0" borderId="0" xfId="1" applyFont="1" applyFill="1" applyBorder="1" applyAlignment="1">
      <alignment horizontal="center" vertical="center" wrapText="1"/>
    </xf>
    <xf numFmtId="0" fontId="16" fillId="0" borderId="0" xfId="0" applyFont="1" applyAlignment="1">
      <alignment vertical="center" wrapText="1"/>
    </xf>
    <xf numFmtId="0" fontId="0" fillId="0" borderId="5" xfId="0" applyBorder="1">
      <alignment vertical="center"/>
    </xf>
    <xf numFmtId="0" fontId="9" fillId="0" borderId="5" xfId="0" applyFont="1" applyBorder="1">
      <alignment vertical="center"/>
    </xf>
    <xf numFmtId="38" fontId="16" fillId="0" borderId="5" xfId="1" applyFont="1" applyBorder="1">
      <alignment vertical="center"/>
    </xf>
    <xf numFmtId="0" fontId="16" fillId="0" borderId="5" xfId="0" applyFont="1" applyBorder="1">
      <alignment vertical="center"/>
    </xf>
    <xf numFmtId="38" fontId="16" fillId="0" borderId="5" xfId="1" applyFont="1" applyBorder="1" applyAlignment="1">
      <alignment vertical="center" wrapText="1"/>
    </xf>
    <xf numFmtId="0" fontId="9" fillId="0" borderId="5" xfId="0" applyFont="1" applyBorder="1" applyAlignment="1">
      <alignment vertical="center" wrapText="1"/>
    </xf>
    <xf numFmtId="40" fontId="16" fillId="0" borderId="0" xfId="1" applyNumberFormat="1" applyFont="1">
      <alignment vertical="center"/>
    </xf>
    <xf numFmtId="0" fontId="16" fillId="0" borderId="5" xfId="0" applyFont="1" applyBorder="1" applyAlignment="1">
      <alignment vertical="center" wrapText="1"/>
    </xf>
    <xf numFmtId="176" fontId="4" fillId="0" borderId="42" xfId="0" applyNumberFormat="1" applyFont="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60"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49" xfId="0" applyNumberFormat="1" applyFont="1" applyFill="1" applyBorder="1" applyAlignment="1">
      <alignment vertical="center" wrapText="1"/>
    </xf>
    <xf numFmtId="176" fontId="4" fillId="0" borderId="31" xfId="0" applyNumberFormat="1" applyFont="1" applyFill="1" applyBorder="1" applyAlignment="1">
      <alignment vertical="center" wrapText="1"/>
    </xf>
    <xf numFmtId="176" fontId="4" fillId="0" borderId="35" xfId="0" applyNumberFormat="1" applyFont="1" applyFill="1" applyBorder="1" applyAlignment="1">
      <alignment horizontal="center" vertical="center"/>
    </xf>
    <xf numFmtId="176" fontId="4" fillId="0" borderId="49" xfId="0" applyNumberFormat="1" applyFont="1" applyBorder="1" applyAlignment="1">
      <alignment vertical="center" wrapText="1"/>
    </xf>
    <xf numFmtId="176" fontId="14" fillId="0" borderId="0" xfId="0" applyNumberFormat="1" applyFont="1" applyBorder="1" applyAlignment="1">
      <alignment horizontal="left" vertical="center" wrapText="1"/>
    </xf>
    <xf numFmtId="0" fontId="17" fillId="0" borderId="0" xfId="0" applyFont="1" applyAlignment="1">
      <alignment vertical="center" wrapText="1"/>
    </xf>
    <xf numFmtId="0" fontId="18" fillId="0" borderId="0" xfId="0" applyFont="1" applyAlignment="1">
      <alignment vertical="center" wrapText="1"/>
    </xf>
    <xf numFmtId="0" fontId="9" fillId="0" borderId="0" xfId="0" applyFont="1" applyAlignment="1">
      <alignment vertical="center"/>
    </xf>
    <xf numFmtId="0" fontId="0" fillId="0" borderId="0" xfId="0" applyFill="1">
      <alignment vertical="center"/>
    </xf>
    <xf numFmtId="0" fontId="9" fillId="0" borderId="0" xfId="0" applyFont="1" applyFill="1">
      <alignment vertical="center"/>
    </xf>
    <xf numFmtId="178" fontId="9" fillId="0" borderId="94" xfId="0" applyNumberFormat="1" applyFont="1" applyFill="1" applyBorder="1" applyAlignment="1">
      <alignment vertical="center" wrapText="1"/>
    </xf>
    <xf numFmtId="178" fontId="9" fillId="0" borderId="95" xfId="0" applyNumberFormat="1" applyFont="1" applyFill="1" applyBorder="1">
      <alignment vertical="center"/>
    </xf>
    <xf numFmtId="178" fontId="9" fillId="0" borderId="96" xfId="1" applyNumberFormat="1" applyFont="1" applyFill="1" applyBorder="1">
      <alignment vertical="center"/>
    </xf>
    <xf numFmtId="178" fontId="9" fillId="0" borderId="17" xfId="0" applyNumberFormat="1" applyFont="1" applyFill="1" applyBorder="1">
      <alignment vertical="center"/>
    </xf>
    <xf numFmtId="0" fontId="18" fillId="0" borderId="97" xfId="0" applyFont="1" applyFill="1" applyBorder="1" applyAlignment="1">
      <alignment vertical="center" wrapText="1"/>
    </xf>
    <xf numFmtId="0" fontId="9" fillId="0" borderId="95" xfId="0" applyFont="1" applyFill="1" applyBorder="1" applyAlignment="1">
      <alignment horizontal="center" vertical="center" wrapText="1"/>
    </xf>
    <xf numFmtId="0" fontId="9" fillId="0" borderId="98" xfId="0" applyFont="1" applyFill="1" applyBorder="1" applyAlignment="1">
      <alignment vertical="center"/>
    </xf>
    <xf numFmtId="0" fontId="18" fillId="0" borderId="99" xfId="0" applyFont="1" applyBorder="1" applyAlignment="1">
      <alignment horizontal="center" vertical="center" wrapText="1"/>
    </xf>
    <xf numFmtId="0" fontId="18" fillId="0" borderId="100"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21" xfId="0" applyFont="1" applyBorder="1" applyAlignment="1">
      <alignment horizontal="center" vertical="center"/>
    </xf>
    <xf numFmtId="0" fontId="18" fillId="0" borderId="102"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103" xfId="0" applyFont="1" applyBorder="1" applyAlignment="1">
      <alignment horizontal="center" vertical="center"/>
    </xf>
    <xf numFmtId="0" fontId="9" fillId="0" borderId="94" xfId="0" applyFont="1" applyBorder="1" applyAlignment="1">
      <alignment vertical="center" wrapText="1"/>
    </xf>
    <xf numFmtId="0" fontId="9" fillId="0" borderId="95" xfId="0" applyFont="1" applyBorder="1">
      <alignment vertical="center"/>
    </xf>
    <xf numFmtId="0" fontId="9" fillId="0" borderId="96" xfId="0" applyFont="1" applyBorder="1">
      <alignment vertical="center"/>
    </xf>
    <xf numFmtId="0" fontId="9" fillId="0" borderId="17" xfId="0" applyFont="1" applyBorder="1">
      <alignment vertical="center"/>
    </xf>
    <xf numFmtId="0" fontId="18" fillId="0" borderId="97" xfId="0" applyFont="1" applyBorder="1" applyAlignment="1">
      <alignment vertical="center" wrapText="1"/>
    </xf>
    <xf numFmtId="0" fontId="9" fillId="0" borderId="95" xfId="0" applyFont="1" applyBorder="1" applyAlignment="1">
      <alignment vertical="center" wrapText="1"/>
    </xf>
    <xf numFmtId="0" fontId="9" fillId="0" borderId="98" xfId="0" applyFont="1" applyBorder="1" applyAlignment="1">
      <alignment vertical="center"/>
    </xf>
    <xf numFmtId="0" fontId="9" fillId="0" borderId="99" xfId="0" applyFont="1" applyBorder="1" applyAlignment="1">
      <alignment vertical="center" wrapText="1"/>
    </xf>
    <xf numFmtId="0" fontId="9" fillId="0" borderId="100" xfId="0" applyFont="1" applyBorder="1">
      <alignment vertical="center"/>
    </xf>
    <xf numFmtId="0" fontId="9" fillId="0" borderId="101" xfId="0" applyFont="1" applyFill="1" applyBorder="1">
      <alignment vertical="center"/>
    </xf>
    <xf numFmtId="0" fontId="9" fillId="0" borderId="21" xfId="0" applyFont="1" applyFill="1" applyBorder="1">
      <alignment vertical="center"/>
    </xf>
    <xf numFmtId="0" fontId="18" fillId="0" borderId="102" xfId="0" applyFont="1" applyBorder="1" applyAlignment="1">
      <alignment vertical="center" wrapText="1"/>
    </xf>
    <xf numFmtId="0" fontId="9" fillId="0" borderId="100" xfId="0" applyFont="1" applyBorder="1" applyAlignment="1">
      <alignment vertical="center" wrapText="1"/>
    </xf>
    <xf numFmtId="0" fontId="9" fillId="0" borderId="103" xfId="0" applyFont="1" applyBorder="1" applyAlignment="1">
      <alignment vertical="center"/>
    </xf>
    <xf numFmtId="0" fontId="9" fillId="0" borderId="99" xfId="0" applyFont="1" applyBorder="1" applyAlignment="1">
      <alignment horizontal="center" vertical="center" wrapText="1"/>
    </xf>
    <xf numFmtId="3" fontId="0" fillId="0" borderId="0" xfId="0" applyNumberFormat="1" applyAlignment="1">
      <alignment horizontal="center" vertical="center"/>
    </xf>
    <xf numFmtId="3" fontId="9" fillId="0" borderId="101" xfId="0" applyNumberFormat="1" applyFont="1" applyBorder="1">
      <alignment vertical="center"/>
    </xf>
    <xf numFmtId="3" fontId="9" fillId="0" borderId="21" xfId="0" applyNumberFormat="1" applyFont="1" applyBorder="1">
      <alignment vertical="center"/>
    </xf>
    <xf numFmtId="3" fontId="0" fillId="0" borderId="0" xfId="0" applyNumberFormat="1">
      <alignment vertical="center"/>
    </xf>
    <xf numFmtId="0" fontId="9" fillId="0" borderId="104" xfId="0" applyFont="1" applyBorder="1" applyAlignment="1">
      <alignment horizontal="center" vertical="center" wrapText="1"/>
    </xf>
    <xf numFmtId="0" fontId="9" fillId="0" borderId="105" xfId="0" applyFont="1" applyBorder="1" applyAlignment="1">
      <alignment horizontal="center" vertical="center"/>
    </xf>
    <xf numFmtId="3" fontId="9" fillId="0" borderId="106" xfId="0" applyNumberFormat="1" applyFont="1" applyFill="1" applyBorder="1">
      <alignment vertical="center"/>
    </xf>
    <xf numFmtId="3" fontId="9" fillId="0" borderId="44" xfId="0" applyNumberFormat="1" applyFont="1" applyFill="1" applyBorder="1">
      <alignment vertical="center"/>
    </xf>
    <xf numFmtId="0" fontId="16" fillId="0" borderId="107" xfId="0" applyFont="1" applyBorder="1" applyAlignment="1">
      <alignment vertical="center" wrapText="1"/>
    </xf>
    <xf numFmtId="0" fontId="9" fillId="0" borderId="105" xfId="0" applyFont="1" applyBorder="1" applyAlignment="1">
      <alignment vertical="center" wrapText="1"/>
    </xf>
    <xf numFmtId="0" fontId="9" fillId="0" borderId="108" xfId="0" applyFont="1" applyBorder="1" applyAlignment="1">
      <alignment vertical="center"/>
    </xf>
    <xf numFmtId="0" fontId="9" fillId="0" borderId="109" xfId="0" applyFont="1" applyBorder="1" applyAlignment="1">
      <alignment horizontal="center" vertical="center" wrapText="1"/>
    </xf>
    <xf numFmtId="0" fontId="9" fillId="0" borderId="110" xfId="0" applyFont="1" applyBorder="1" applyAlignment="1">
      <alignment horizontal="center" vertical="center"/>
    </xf>
    <xf numFmtId="3" fontId="9" fillId="0" borderId="111" xfId="0" applyNumberFormat="1" applyFont="1" applyFill="1" applyBorder="1">
      <alignment vertical="center"/>
    </xf>
    <xf numFmtId="3" fontId="9" fillId="0" borderId="54" xfId="0" applyNumberFormat="1" applyFont="1" applyFill="1" applyBorder="1">
      <alignment vertical="center"/>
    </xf>
    <xf numFmtId="0" fontId="18" fillId="0" borderId="112" xfId="0" applyFont="1" applyBorder="1" applyAlignment="1">
      <alignment vertical="center" wrapText="1"/>
    </xf>
    <xf numFmtId="0" fontId="9" fillId="0" borderId="110" xfId="0" applyFont="1" applyBorder="1" applyAlignment="1">
      <alignment vertical="center" wrapText="1"/>
    </xf>
    <xf numFmtId="0" fontId="9" fillId="0" borderId="113" xfId="0" applyFont="1" applyBorder="1" applyAlignment="1">
      <alignment vertical="center"/>
    </xf>
    <xf numFmtId="0" fontId="9" fillId="0" borderId="64" xfId="0" applyFont="1" applyBorder="1" applyAlignment="1">
      <alignment horizontal="right" vertical="center"/>
    </xf>
    <xf numFmtId="0" fontId="9" fillId="0" borderId="64" xfId="0" applyFont="1" applyBorder="1">
      <alignment vertical="center"/>
    </xf>
    <xf numFmtId="0" fontId="18" fillId="0" borderId="64" xfId="0" applyFont="1" applyBorder="1" applyAlignment="1">
      <alignment vertical="center" wrapText="1"/>
    </xf>
    <xf numFmtId="0" fontId="9" fillId="0" borderId="64" xfId="0" applyFont="1" applyBorder="1" applyAlignment="1">
      <alignment vertical="center" wrapText="1"/>
    </xf>
    <xf numFmtId="0" fontId="9" fillId="0" borderId="64" xfId="0" applyFont="1" applyBorder="1" applyAlignment="1">
      <alignment vertical="center"/>
    </xf>
    <xf numFmtId="0" fontId="9" fillId="0" borderId="114" xfId="0" applyFont="1" applyFill="1" applyBorder="1" applyAlignment="1">
      <alignment horizontal="center" vertical="center" wrapText="1"/>
    </xf>
    <xf numFmtId="0" fontId="9" fillId="0" borderId="115" xfId="0" applyFont="1" applyFill="1" applyBorder="1" applyAlignment="1">
      <alignment horizontal="center" vertical="center"/>
    </xf>
    <xf numFmtId="3" fontId="9" fillId="0" borderId="116" xfId="0" applyNumberFormat="1" applyFont="1" applyFill="1" applyBorder="1">
      <alignment vertical="center"/>
    </xf>
    <xf numFmtId="3" fontId="9" fillId="0" borderId="117" xfId="0" applyNumberFormat="1" applyFont="1" applyFill="1" applyBorder="1">
      <alignment vertical="center"/>
    </xf>
    <xf numFmtId="0" fontId="18" fillId="0" borderId="118" xfId="0" applyFont="1" applyFill="1" applyBorder="1" applyAlignment="1">
      <alignment vertical="center" wrapText="1"/>
    </xf>
    <xf numFmtId="0" fontId="9" fillId="0" borderId="115" xfId="0" applyFont="1" applyFill="1" applyBorder="1" applyAlignment="1">
      <alignment vertical="center" wrapText="1"/>
    </xf>
    <xf numFmtId="0" fontId="9" fillId="0" borderId="108" xfId="0" applyFont="1" applyFill="1" applyBorder="1" applyAlignment="1">
      <alignment vertical="center"/>
    </xf>
    <xf numFmtId="0" fontId="9" fillId="0" borderId="119" xfId="0" applyFont="1" applyFill="1" applyBorder="1" applyAlignment="1">
      <alignment vertical="center" wrapText="1"/>
    </xf>
    <xf numFmtId="0" fontId="9" fillId="0" borderId="120" xfId="0" applyFont="1" applyFill="1" applyBorder="1" applyAlignment="1">
      <alignment vertical="center" wrapText="1"/>
    </xf>
    <xf numFmtId="0" fontId="9" fillId="0" borderId="105" xfId="0" applyFont="1" applyFill="1" applyBorder="1" applyAlignment="1">
      <alignment vertical="center" wrapText="1"/>
    </xf>
    <xf numFmtId="0" fontId="9" fillId="0" borderId="121" xfId="0" applyFont="1" applyFill="1" applyBorder="1" applyAlignment="1">
      <alignment vertical="center"/>
    </xf>
    <xf numFmtId="0" fontId="9" fillId="0" borderId="122" xfId="0" applyFont="1" applyBorder="1" applyAlignment="1">
      <alignment horizontal="center" vertical="center" wrapText="1"/>
    </xf>
    <xf numFmtId="0" fontId="9" fillId="0" borderId="123" xfId="0" applyFont="1" applyBorder="1" applyAlignment="1">
      <alignment horizontal="center" vertical="center"/>
    </xf>
    <xf numFmtId="3" fontId="9" fillId="0" borderId="124" xfId="0" applyNumberFormat="1" applyFont="1" applyFill="1" applyBorder="1">
      <alignment vertical="center"/>
    </xf>
    <xf numFmtId="3" fontId="9" fillId="0" borderId="28" xfId="0" applyNumberFormat="1" applyFont="1" applyFill="1" applyBorder="1">
      <alignment vertical="center"/>
    </xf>
    <xf numFmtId="0" fontId="16" fillId="0" borderId="125" xfId="0" applyFont="1" applyBorder="1" applyAlignment="1">
      <alignment vertical="center" wrapText="1"/>
    </xf>
    <xf numFmtId="0" fontId="9" fillId="0" borderId="123" xfId="0" applyFont="1" applyBorder="1" applyAlignment="1">
      <alignment vertical="center" wrapText="1"/>
    </xf>
    <xf numFmtId="0" fontId="9" fillId="0" borderId="126" xfId="0" applyFont="1" applyBorder="1" applyAlignment="1">
      <alignment vertical="center"/>
    </xf>
    <xf numFmtId="0" fontId="9" fillId="0" borderId="114" xfId="0" applyFont="1" applyBorder="1" applyAlignment="1">
      <alignment horizontal="center" vertical="center" wrapText="1"/>
    </xf>
    <xf numFmtId="0" fontId="9" fillId="0" borderId="115" xfId="0" applyFont="1" applyBorder="1" applyAlignment="1">
      <alignment horizontal="center" vertical="center"/>
    </xf>
    <xf numFmtId="0" fontId="16" fillId="0" borderId="118" xfId="0" applyFont="1" applyBorder="1" applyAlignment="1">
      <alignment vertical="center" wrapText="1"/>
    </xf>
    <xf numFmtId="0" fontId="9" fillId="0" borderId="115" xfId="0" applyFont="1" applyBorder="1" applyAlignment="1">
      <alignment vertical="center" wrapText="1"/>
    </xf>
    <xf numFmtId="0" fontId="9" fillId="0" borderId="127" xfId="0" applyFont="1" applyBorder="1" applyAlignment="1">
      <alignment vertical="center"/>
    </xf>
    <xf numFmtId="0" fontId="9" fillId="0" borderId="128" xfId="0" applyFont="1" applyBorder="1" applyAlignment="1">
      <alignment horizontal="center" vertical="center" wrapText="1"/>
    </xf>
    <xf numFmtId="0" fontId="9" fillId="0" borderId="119" xfId="0" applyFont="1" applyBorder="1" applyAlignment="1">
      <alignment horizontal="center" vertical="center"/>
    </xf>
    <xf numFmtId="3" fontId="9" fillId="0" borderId="129" xfId="0" applyNumberFormat="1" applyFont="1" applyFill="1" applyBorder="1">
      <alignment vertical="center"/>
    </xf>
    <xf numFmtId="3" fontId="9" fillId="0" borderId="130" xfId="0" applyNumberFormat="1" applyFont="1" applyFill="1" applyBorder="1">
      <alignment vertical="center"/>
    </xf>
    <xf numFmtId="0" fontId="18" fillId="0" borderId="131" xfId="0" applyFont="1" applyBorder="1" applyAlignment="1">
      <alignment vertical="center" wrapText="1"/>
    </xf>
    <xf numFmtId="0" fontId="9" fillId="0" borderId="119" xfId="0" applyFont="1" applyBorder="1" applyAlignment="1">
      <alignment vertical="center" wrapText="1"/>
    </xf>
    <xf numFmtId="0" fontId="9" fillId="0" borderId="122" xfId="0" applyFont="1" applyFill="1" applyBorder="1" applyAlignment="1">
      <alignment horizontal="center" vertical="center" wrapText="1"/>
    </xf>
    <xf numFmtId="0" fontId="9" fillId="0" borderId="123" xfId="0" applyFont="1" applyFill="1" applyBorder="1" applyAlignment="1">
      <alignment horizontal="center" vertical="center"/>
    </xf>
    <xf numFmtId="0" fontId="18" fillId="0" borderId="125" xfId="0" applyFont="1" applyFill="1" applyBorder="1" applyAlignment="1">
      <alignment vertical="center" wrapText="1"/>
    </xf>
    <xf numFmtId="0" fontId="9" fillId="0" borderId="123" xfId="0" applyFont="1" applyFill="1" applyBorder="1" applyAlignment="1">
      <alignment vertical="center" wrapText="1"/>
    </xf>
    <xf numFmtId="0" fontId="9" fillId="0" borderId="126" xfId="0" applyFont="1" applyFill="1" applyBorder="1" applyAlignment="1">
      <alignment vertical="center"/>
    </xf>
    <xf numFmtId="0" fontId="9" fillId="0" borderId="132" xfId="0" applyFont="1" applyFill="1" applyBorder="1" applyAlignment="1">
      <alignment horizontal="center" vertical="center" wrapText="1"/>
    </xf>
    <xf numFmtId="0" fontId="9" fillId="0" borderId="133" xfId="0" applyFont="1" applyFill="1" applyBorder="1" applyAlignment="1">
      <alignment horizontal="center" vertical="center"/>
    </xf>
    <xf numFmtId="3" fontId="9" fillId="0" borderId="134" xfId="0" applyNumberFormat="1" applyFont="1" applyFill="1" applyBorder="1">
      <alignment vertical="center"/>
    </xf>
    <xf numFmtId="3" fontId="9" fillId="0" borderId="56" xfId="0" applyNumberFormat="1" applyFont="1" applyFill="1" applyBorder="1">
      <alignment vertical="center"/>
    </xf>
    <xf numFmtId="0" fontId="18" fillId="0" borderId="135" xfId="0" applyFont="1" applyFill="1" applyBorder="1" applyAlignment="1">
      <alignment vertical="center" wrapText="1"/>
    </xf>
    <xf numFmtId="0" fontId="9" fillId="0" borderId="133" xfId="0" applyFont="1" applyFill="1" applyBorder="1" applyAlignment="1">
      <alignment vertical="center" wrapText="1"/>
    </xf>
    <xf numFmtId="0" fontId="9" fillId="0" borderId="136" xfId="0" applyFont="1" applyFill="1" applyBorder="1" applyAlignment="1">
      <alignment vertical="center"/>
    </xf>
    <xf numFmtId="0" fontId="18" fillId="0" borderId="131" xfId="0" applyFont="1" applyFill="1" applyBorder="1" applyAlignment="1">
      <alignment vertical="center" wrapText="1"/>
    </xf>
    <xf numFmtId="0" fontId="0" fillId="0" borderId="0" xfId="0" applyAlignment="1">
      <alignment horizontal="center" vertical="center" wrapText="1"/>
    </xf>
    <xf numFmtId="0" fontId="9" fillId="0" borderId="137" xfId="0" applyFont="1" applyFill="1" applyBorder="1" applyAlignment="1">
      <alignment horizontal="center" vertical="center" wrapText="1"/>
    </xf>
    <xf numFmtId="0" fontId="9" fillId="0" borderId="138" xfId="0" applyFont="1" applyFill="1" applyBorder="1" applyAlignment="1">
      <alignment horizontal="center" vertical="center"/>
    </xf>
    <xf numFmtId="3" fontId="9" fillId="0" borderId="139" xfId="0" applyNumberFormat="1" applyFont="1" applyFill="1" applyBorder="1">
      <alignment vertical="center"/>
    </xf>
    <xf numFmtId="3" fontId="9" fillId="0" borderId="140" xfId="0" applyNumberFormat="1" applyFont="1" applyFill="1" applyBorder="1">
      <alignment vertical="center"/>
    </xf>
    <xf numFmtId="0" fontId="18" fillId="0" borderId="141" xfId="0" applyFont="1" applyFill="1" applyBorder="1" applyAlignment="1">
      <alignment vertical="center" wrapText="1"/>
    </xf>
    <xf numFmtId="0" fontId="9" fillId="0" borderId="138" xfId="0" applyFont="1" applyFill="1" applyBorder="1" applyAlignment="1">
      <alignment vertical="center" wrapText="1"/>
    </xf>
    <xf numFmtId="0" fontId="9" fillId="0" borderId="0" xfId="0" applyFont="1" applyAlignment="1">
      <alignment horizontal="center" vertical="center" wrapText="1"/>
    </xf>
    <xf numFmtId="0" fontId="9" fillId="0" borderId="142" xfId="0" applyFont="1" applyFill="1" applyBorder="1" applyAlignment="1">
      <alignment horizontal="center" vertical="center" wrapText="1"/>
    </xf>
    <xf numFmtId="0" fontId="9" fillId="0" borderId="143" xfId="0" applyFont="1" applyFill="1" applyBorder="1" applyAlignment="1">
      <alignment horizontal="center" vertical="center"/>
    </xf>
    <xf numFmtId="0" fontId="9" fillId="0" borderId="144" xfId="0" applyFont="1" applyFill="1" applyBorder="1">
      <alignment vertical="center"/>
    </xf>
    <xf numFmtId="0" fontId="9" fillId="0" borderId="145" xfId="0" applyFont="1" applyFill="1" applyBorder="1">
      <alignment vertical="center"/>
    </xf>
    <xf numFmtId="0" fontId="18" fillId="0" borderId="146" xfId="0" applyFont="1" applyFill="1" applyBorder="1" applyAlignment="1">
      <alignment vertical="center" wrapText="1"/>
    </xf>
    <xf numFmtId="0" fontId="9" fillId="0" borderId="143" xfId="0" applyFont="1" applyFill="1" applyBorder="1" applyAlignment="1">
      <alignment vertical="center" wrapText="1"/>
    </xf>
    <xf numFmtId="0" fontId="9" fillId="0" borderId="147" xfId="0" applyFont="1" applyFill="1" applyBorder="1" applyAlignment="1">
      <alignment vertical="center"/>
    </xf>
    <xf numFmtId="0" fontId="18"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62" xfId="0" applyFont="1" applyBorder="1" applyAlignment="1">
      <alignment horizontal="center" vertical="center" wrapText="1"/>
    </xf>
    <xf numFmtId="0" fontId="18" fillId="0" borderId="148" xfId="0" applyFont="1" applyBorder="1" applyAlignment="1">
      <alignment horizontal="center" vertical="center" wrapText="1"/>
    </xf>
    <xf numFmtId="0" fontId="9" fillId="0" borderId="149" xfId="0" applyFont="1" applyBorder="1" applyAlignment="1">
      <alignment horizontal="center" vertical="center" wrapText="1"/>
    </xf>
    <xf numFmtId="0" fontId="9" fillId="0" borderId="147" xfId="0" applyFont="1" applyBorder="1" applyAlignment="1">
      <alignment horizontal="center" vertical="center"/>
    </xf>
    <xf numFmtId="3" fontId="9" fillId="0" borderId="100" xfId="0" applyNumberFormat="1" applyFont="1" applyBorder="1">
      <alignment vertical="center"/>
    </xf>
    <xf numFmtId="0" fontId="9" fillId="0" borderId="0" xfId="0" applyFont="1" applyBorder="1">
      <alignment vertical="center"/>
    </xf>
    <xf numFmtId="0" fontId="9" fillId="0" borderId="104" xfId="0" applyFont="1" applyFill="1" applyBorder="1" applyAlignment="1">
      <alignment horizontal="center" vertical="center" wrapText="1"/>
    </xf>
    <xf numFmtId="0" fontId="9" fillId="0" borderId="105" xfId="0" applyFont="1" applyFill="1" applyBorder="1" applyAlignment="1">
      <alignment horizontal="center" vertical="center"/>
    </xf>
    <xf numFmtId="0" fontId="18" fillId="0" borderId="107" xfId="0" applyFont="1" applyFill="1" applyBorder="1" applyAlignment="1">
      <alignment vertical="center" wrapText="1"/>
    </xf>
    <xf numFmtId="0" fontId="9" fillId="0" borderId="74" xfId="0" applyFont="1" applyBorder="1">
      <alignment vertical="center"/>
    </xf>
    <xf numFmtId="0" fontId="9" fillId="0" borderId="150" xfId="0" applyFont="1" applyFill="1" applyBorder="1" applyAlignment="1">
      <alignment vertical="center"/>
    </xf>
    <xf numFmtId="0" fontId="9" fillId="0" borderId="137" xfId="0" applyFont="1" applyBorder="1" applyAlignment="1">
      <alignment horizontal="center" vertical="center" wrapText="1"/>
    </xf>
    <xf numFmtId="3" fontId="9" fillId="0" borderId="138" xfId="0" applyNumberFormat="1" applyFont="1" applyFill="1" applyBorder="1">
      <alignment vertical="center"/>
    </xf>
    <xf numFmtId="0" fontId="18" fillId="0" borderId="141" xfId="0" applyFont="1" applyBorder="1" applyAlignment="1">
      <alignment vertical="center" wrapText="1"/>
    </xf>
    <xf numFmtId="0" fontId="9" fillId="0" borderId="138" xfId="0" applyFont="1" applyBorder="1" applyAlignment="1">
      <alignment vertical="center" wrapText="1"/>
    </xf>
    <xf numFmtId="0" fontId="9" fillId="0" borderId="136" xfId="0" applyFont="1" applyBorder="1" applyAlignment="1">
      <alignment vertical="center"/>
    </xf>
    <xf numFmtId="3" fontId="9" fillId="0" borderId="115" xfId="0" applyNumberFormat="1" applyFont="1" applyFill="1" applyBorder="1">
      <alignment vertical="center"/>
    </xf>
    <xf numFmtId="0" fontId="18" fillId="0" borderId="118" xfId="0" applyFont="1" applyBorder="1" applyAlignment="1">
      <alignment vertical="center" wrapText="1"/>
    </xf>
    <xf numFmtId="0" fontId="9" fillId="0" borderId="151" xfId="0" applyFont="1" applyBorder="1" applyAlignment="1">
      <alignment vertical="center" wrapText="1"/>
    </xf>
    <xf numFmtId="0" fontId="9" fillId="0" borderId="121" xfId="0" applyFont="1" applyBorder="1" applyAlignment="1">
      <alignment vertical="center"/>
    </xf>
    <xf numFmtId="0" fontId="9" fillId="0" borderId="138" xfId="0" applyFont="1" applyBorder="1" applyAlignment="1">
      <alignment horizontal="center" vertical="center"/>
    </xf>
    <xf numFmtId="3" fontId="9" fillId="0" borderId="138" xfId="0" applyNumberFormat="1" applyFont="1" applyFill="1" applyBorder="1" applyAlignment="1">
      <alignment horizontal="center" vertical="center"/>
    </xf>
    <xf numFmtId="0" fontId="9" fillId="0" borderId="133" xfId="0" applyFont="1" applyBorder="1" applyAlignment="1">
      <alignment vertical="center" wrapText="1"/>
    </xf>
    <xf numFmtId="0" fontId="9" fillId="0" borderId="74" xfId="0" applyFont="1" applyFill="1" applyBorder="1">
      <alignment vertical="center"/>
    </xf>
    <xf numFmtId="0" fontId="9" fillId="0" borderId="120" xfId="0" applyFont="1" applyBorder="1" applyAlignment="1">
      <alignment vertical="center" wrapText="1"/>
    </xf>
    <xf numFmtId="0" fontId="9" fillId="0" borderId="150" xfId="0" applyFont="1" applyBorder="1" applyAlignment="1">
      <alignment vertical="center"/>
    </xf>
    <xf numFmtId="0" fontId="18" fillId="0" borderId="138" xfId="0" applyFont="1" applyFill="1" applyBorder="1" applyAlignment="1">
      <alignment vertical="center" wrapText="1"/>
    </xf>
    <xf numFmtId="0" fontId="9" fillId="0" borderId="152" xfId="0" applyFont="1" applyBorder="1" applyAlignment="1">
      <alignment horizontal="center" vertical="center" wrapText="1"/>
    </xf>
    <xf numFmtId="0" fontId="9" fillId="0" borderId="153" xfId="0" applyFont="1" applyBorder="1" applyAlignment="1">
      <alignment horizontal="center" vertical="center"/>
    </xf>
    <xf numFmtId="3" fontId="9" fillId="0" borderId="154" xfId="0" applyNumberFormat="1" applyFont="1" applyFill="1" applyBorder="1">
      <alignment vertical="center"/>
    </xf>
    <xf numFmtId="3" fontId="9" fillId="0" borderId="155" xfId="0" applyNumberFormat="1" applyFont="1" applyFill="1" applyBorder="1">
      <alignment vertical="center"/>
    </xf>
    <xf numFmtId="0" fontId="18" fillId="0" borderId="156" xfId="0" applyFont="1" applyFill="1" applyBorder="1" applyAlignment="1">
      <alignment vertical="center" wrapText="1"/>
    </xf>
    <xf numFmtId="0" fontId="9" fillId="0" borderId="153" xfId="0" applyFont="1" applyBorder="1" applyAlignment="1">
      <alignment vertical="center" wrapText="1"/>
    </xf>
    <xf numFmtId="0" fontId="0" fillId="0" borderId="0" xfId="0" applyFill="1" applyAlignment="1">
      <alignment vertical="top"/>
    </xf>
    <xf numFmtId="3" fontId="9" fillId="0" borderId="153" xfId="0" applyNumberFormat="1" applyFont="1" applyFill="1" applyBorder="1">
      <alignment vertical="center"/>
    </xf>
    <xf numFmtId="0" fontId="9" fillId="0" borderId="153" xfId="0" applyFont="1" applyFill="1" applyBorder="1" applyAlignment="1">
      <alignment horizontal="center" vertical="center"/>
    </xf>
    <xf numFmtId="0" fontId="18" fillId="0" borderId="156" xfId="0" applyFont="1" applyBorder="1" applyAlignment="1">
      <alignment vertical="center" wrapText="1"/>
    </xf>
    <xf numFmtId="0" fontId="9" fillId="0" borderId="157" xfId="0" applyFont="1" applyBorder="1" applyAlignment="1">
      <alignment vertical="center"/>
    </xf>
    <xf numFmtId="3" fontId="0" fillId="0" borderId="94" xfId="0" applyNumberFormat="1" applyBorder="1" applyAlignment="1">
      <alignment horizontal="right" vertical="center"/>
    </xf>
    <xf numFmtId="3" fontId="0" fillId="0" borderId="95" xfId="0" applyNumberFormat="1" applyBorder="1" applyAlignment="1">
      <alignment horizontal="right" vertical="center"/>
    </xf>
    <xf numFmtId="3" fontId="0" fillId="0" borderId="98" xfId="0" applyNumberFormat="1" applyBorder="1" applyAlignment="1">
      <alignment horizontal="right" vertical="center"/>
    </xf>
    <xf numFmtId="3" fontId="0" fillId="0" borderId="17" xfId="0" applyNumberFormat="1" applyBorder="1" applyAlignment="1">
      <alignment horizontal="right" vertical="center"/>
    </xf>
    <xf numFmtId="0" fontId="0" fillId="0" borderId="17" xfId="0" applyBorder="1">
      <alignment vertical="center"/>
    </xf>
    <xf numFmtId="0" fontId="9" fillId="0" borderId="128" xfId="0" applyFont="1" applyFill="1" applyBorder="1" applyAlignment="1">
      <alignment horizontal="center" vertical="center" wrapText="1"/>
    </xf>
    <xf numFmtId="0" fontId="9" fillId="0" borderId="119" xfId="0" applyFont="1" applyFill="1" applyBorder="1" applyAlignment="1">
      <alignment horizontal="center" vertical="center"/>
    </xf>
    <xf numFmtId="0" fontId="9" fillId="0" borderId="127" xfId="0" applyFont="1" applyFill="1" applyBorder="1" applyAlignment="1">
      <alignmen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0" xfId="0" applyBorder="1" applyAlignment="1">
      <alignment horizontal="right" vertical="center"/>
    </xf>
    <xf numFmtId="0" fontId="0" fillId="0" borderId="161" xfId="0" applyBorder="1" applyAlignment="1">
      <alignment horizontal="right" vertical="center"/>
    </xf>
    <xf numFmtId="0" fontId="9" fillId="0" borderId="161" xfId="0" applyFont="1" applyBorder="1" applyAlignment="1">
      <alignment vertical="center"/>
    </xf>
    <xf numFmtId="3" fontId="0" fillId="0" borderId="122" xfId="0" applyNumberFormat="1" applyBorder="1" applyAlignment="1">
      <alignment horizontal="right" vertical="center"/>
    </xf>
    <xf numFmtId="3" fontId="0" fillId="0" borderId="123" xfId="0" applyNumberFormat="1" applyBorder="1" applyAlignment="1">
      <alignment horizontal="right" vertical="center"/>
    </xf>
    <xf numFmtId="3" fontId="0" fillId="0" borderId="126" xfId="0" applyNumberFormat="1" applyBorder="1" applyAlignment="1">
      <alignment horizontal="right" vertical="center"/>
    </xf>
    <xf numFmtId="3" fontId="0" fillId="0" borderId="28" xfId="0" applyNumberFormat="1" applyBorder="1" applyAlignment="1">
      <alignment horizontal="right" vertical="center"/>
    </xf>
    <xf numFmtId="0" fontId="9" fillId="0" borderId="28" xfId="0" applyFont="1" applyBorder="1" applyAlignment="1">
      <alignment vertical="center"/>
    </xf>
    <xf numFmtId="0" fontId="9" fillId="0" borderId="139" xfId="0" applyFont="1" applyFill="1" applyBorder="1">
      <alignment vertical="center"/>
    </xf>
    <xf numFmtId="0" fontId="9" fillId="0" borderId="140" xfId="0" applyFont="1" applyFill="1" applyBorder="1">
      <alignment vertical="center"/>
    </xf>
    <xf numFmtId="0" fontId="0" fillId="0" borderId="28" xfId="0" applyBorder="1">
      <alignment vertical="center"/>
    </xf>
    <xf numFmtId="3" fontId="0" fillId="0" borderId="109" xfId="0" applyNumberFormat="1" applyBorder="1" applyAlignment="1">
      <alignment horizontal="right" vertical="center" wrapText="1"/>
    </xf>
    <xf numFmtId="3" fontId="0" fillId="0" borderId="110" xfId="0" applyNumberFormat="1" applyBorder="1" applyAlignment="1">
      <alignment horizontal="right" vertical="center" wrapText="1"/>
    </xf>
    <xf numFmtId="3" fontId="0" fillId="0" borderId="113" xfId="0" applyNumberFormat="1" applyBorder="1" applyAlignment="1">
      <alignment horizontal="right" vertical="center" wrapText="1"/>
    </xf>
    <xf numFmtId="3" fontId="0" fillId="0" borderId="54" xfId="0" applyNumberFormat="1" applyBorder="1" applyAlignment="1">
      <alignment horizontal="right" vertical="center" wrapText="1"/>
    </xf>
    <xf numFmtId="0" fontId="0" fillId="0" borderId="54" xfId="0" applyBorder="1" applyAlignment="1">
      <alignment horizontal="left" vertical="center" wrapText="1"/>
    </xf>
    <xf numFmtId="0" fontId="9" fillId="0" borderId="162" xfId="0" applyFont="1" applyBorder="1">
      <alignment vertical="center"/>
    </xf>
    <xf numFmtId="0" fontId="9" fillId="0" borderId="109" xfId="0" applyFont="1" applyFill="1" applyBorder="1" applyAlignment="1">
      <alignment horizontal="center" vertical="center" wrapText="1"/>
    </xf>
    <xf numFmtId="0" fontId="9" fillId="0" borderId="110" xfId="0" applyFont="1" applyFill="1" applyBorder="1" applyAlignment="1">
      <alignment horizontal="center" vertical="center"/>
    </xf>
    <xf numFmtId="0" fontId="18" fillId="0" borderId="112" xfId="0" applyFont="1" applyFill="1" applyBorder="1" applyAlignment="1">
      <alignment vertical="center" wrapText="1"/>
    </xf>
    <xf numFmtId="0" fontId="9" fillId="0" borderId="110" xfId="0" applyFont="1" applyFill="1" applyBorder="1" applyAlignment="1">
      <alignment vertical="center" wrapText="1"/>
    </xf>
    <xf numFmtId="0" fontId="9" fillId="0" borderId="113" xfId="0" applyFont="1" applyFill="1" applyBorder="1" applyAlignment="1">
      <alignment vertical="center"/>
    </xf>
    <xf numFmtId="0" fontId="9" fillId="0" borderId="103"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21" xfId="0" applyBorder="1">
      <alignment vertical="center"/>
    </xf>
    <xf numFmtId="0" fontId="16" fillId="0" borderId="99" xfId="0" applyFont="1" applyBorder="1" applyAlignment="1">
      <alignment horizontal="center" vertical="center" wrapText="1"/>
    </xf>
    <xf numFmtId="0" fontId="16" fillId="0" borderId="100" xfId="0" applyFont="1" applyBorder="1" applyAlignment="1">
      <alignment horizontal="center" vertical="center" wrapText="1"/>
    </xf>
    <xf numFmtId="3" fontId="9" fillId="0" borderId="164" xfId="0" applyNumberFormat="1" applyFont="1" applyFill="1" applyBorder="1">
      <alignment vertical="center"/>
    </xf>
    <xf numFmtId="176" fontId="20" fillId="0" borderId="0" xfId="0" applyNumberFormat="1" applyFont="1" applyBorder="1" applyAlignment="1">
      <alignment horizontal="left" vertical="center" wrapText="1"/>
    </xf>
    <xf numFmtId="0" fontId="9" fillId="0" borderId="120" xfId="0" applyFont="1" applyFill="1" applyBorder="1" applyAlignment="1">
      <alignment horizontal="center" vertical="center"/>
    </xf>
    <xf numFmtId="0" fontId="9" fillId="0" borderId="165" xfId="0" applyFont="1" applyFill="1" applyBorder="1" applyAlignment="1">
      <alignment horizontal="center" vertical="center" wrapText="1"/>
    </xf>
    <xf numFmtId="0" fontId="16" fillId="0" borderId="156" xfId="0" applyFont="1" applyBorder="1" applyAlignment="1">
      <alignment vertical="center" wrapText="1"/>
    </xf>
    <xf numFmtId="0" fontId="9" fillId="0" borderId="166" xfId="0" applyFont="1" applyBorder="1" applyAlignment="1">
      <alignment horizontal="center" vertical="center"/>
    </xf>
    <xf numFmtId="0" fontId="9" fillId="0" borderId="115" xfId="0" applyFont="1" applyBorder="1" applyAlignment="1">
      <alignment horizontal="center" vertical="center" wrapText="1"/>
    </xf>
    <xf numFmtId="0" fontId="18" fillId="0" borderId="118" xfId="0" applyFont="1" applyBorder="1" applyAlignment="1">
      <alignment horizontal="center" vertical="center" wrapText="1"/>
    </xf>
    <xf numFmtId="0" fontId="9" fillId="0" borderId="117" xfId="0" applyFont="1" applyBorder="1" applyAlignment="1">
      <alignment horizontal="center" vertical="center"/>
    </xf>
    <xf numFmtId="0" fontId="9" fillId="0" borderId="116" xfId="0" applyFont="1" applyBorder="1" applyAlignment="1">
      <alignment horizontal="center" vertical="center"/>
    </xf>
    <xf numFmtId="0" fontId="9" fillId="0" borderId="167" xfId="0" applyFont="1" applyBorder="1" applyAlignment="1">
      <alignment vertical="center"/>
    </xf>
    <xf numFmtId="0" fontId="9" fillId="0" borderId="168" xfId="0" applyFont="1" applyBorder="1" applyAlignment="1">
      <alignment vertical="center" wrapText="1"/>
    </xf>
    <xf numFmtId="0" fontId="18" fillId="0" borderId="169" xfId="0" applyFont="1" applyBorder="1" applyAlignment="1">
      <alignment vertical="center" wrapText="1"/>
    </xf>
    <xf numFmtId="0" fontId="9" fillId="0" borderId="170" xfId="0" applyFont="1" applyFill="1" applyBorder="1">
      <alignment vertical="center"/>
    </xf>
    <xf numFmtId="0" fontId="9" fillId="0" borderId="171" xfId="0" applyFont="1" applyFill="1" applyBorder="1">
      <alignment vertical="center"/>
    </xf>
    <xf numFmtId="0" fontId="9" fillId="0" borderId="168" xfId="0" applyFont="1" applyBorder="1">
      <alignment vertical="center"/>
    </xf>
    <xf numFmtId="0" fontId="9" fillId="0" borderId="172" xfId="0" applyFont="1" applyBorder="1" applyAlignment="1">
      <alignment vertical="center" wrapText="1"/>
    </xf>
    <xf numFmtId="0" fontId="21" fillId="0" borderId="0" xfId="0" applyFont="1">
      <alignment vertical="center"/>
    </xf>
    <xf numFmtId="0" fontId="21" fillId="0" borderId="0" xfId="0" applyFont="1" applyAlignment="1">
      <alignment vertical="center" wrapText="1"/>
    </xf>
    <xf numFmtId="0" fontId="18" fillId="3" borderId="0" xfId="0" applyFont="1" applyFill="1" applyAlignment="1">
      <alignment vertical="center" wrapText="1"/>
    </xf>
    <xf numFmtId="0" fontId="18" fillId="0" borderId="125" xfId="0" applyFont="1" applyBorder="1" applyAlignment="1">
      <alignment vertical="center" wrapText="1"/>
    </xf>
    <xf numFmtId="3" fontId="9" fillId="0" borderId="123" xfId="0" applyNumberFormat="1" applyFont="1" applyFill="1" applyBorder="1">
      <alignment vertical="center"/>
    </xf>
    <xf numFmtId="0" fontId="22" fillId="0" borderId="131" xfId="0" applyFont="1" applyFill="1" applyBorder="1" applyAlignment="1">
      <alignment vertical="center" wrapText="1"/>
    </xf>
    <xf numFmtId="0" fontId="22" fillId="0" borderId="118" xfId="0" applyFont="1" applyFill="1" applyBorder="1" applyAlignment="1">
      <alignment vertical="center" wrapText="1"/>
    </xf>
    <xf numFmtId="0" fontId="22" fillId="0" borderId="118" xfId="0" applyFont="1" applyBorder="1" applyAlignment="1">
      <alignment vertical="center" wrapText="1"/>
    </xf>
    <xf numFmtId="0" fontId="22" fillId="0" borderId="141" xfId="0" applyFont="1" applyFill="1" applyBorder="1" applyAlignment="1">
      <alignment vertical="center" wrapText="1"/>
    </xf>
    <xf numFmtId="176" fontId="23" fillId="0" borderId="0" xfId="0" applyNumberFormat="1" applyFont="1" applyFill="1" applyBorder="1" applyAlignment="1">
      <alignment horizontal="left" vertical="center" wrapText="1"/>
    </xf>
    <xf numFmtId="0" fontId="22" fillId="0" borderId="131" xfId="0" applyFont="1" applyBorder="1" applyAlignment="1">
      <alignment vertical="center" wrapText="1"/>
    </xf>
    <xf numFmtId="0" fontId="22" fillId="0" borderId="141" xfId="0" applyFont="1" applyBorder="1" applyAlignment="1">
      <alignment vertical="center" wrapText="1"/>
    </xf>
    <xf numFmtId="0" fontId="22" fillId="0" borderId="125" xfId="0" applyFont="1" applyBorder="1" applyAlignment="1">
      <alignment vertical="center" wrapText="1"/>
    </xf>
    <xf numFmtId="0" fontId="22" fillId="0" borderId="107" xfId="0" applyFont="1" applyFill="1" applyBorder="1" applyAlignment="1">
      <alignment vertical="center" wrapText="1"/>
    </xf>
    <xf numFmtId="0" fontId="9" fillId="0" borderId="151" xfId="0" applyFont="1" applyFill="1" applyBorder="1" applyAlignment="1">
      <alignment vertical="center" wrapText="1"/>
    </xf>
    <xf numFmtId="176" fontId="23" fillId="0" borderId="0" xfId="0" applyNumberFormat="1" applyFont="1" applyBorder="1" applyAlignment="1">
      <alignment horizontal="left" vertical="center" wrapText="1"/>
    </xf>
    <xf numFmtId="0" fontId="9" fillId="0" borderId="0" xfId="0" applyFont="1" applyFill="1" applyBorder="1" applyAlignment="1">
      <alignment vertical="center" wrapText="1"/>
    </xf>
    <xf numFmtId="0" fontId="18" fillId="0" borderId="0" xfId="0" applyFont="1" applyFill="1" applyBorder="1" applyAlignment="1">
      <alignment vertical="center" wrapText="1"/>
    </xf>
    <xf numFmtId="0" fontId="16" fillId="0" borderId="131" xfId="0" applyFont="1" applyBorder="1" applyAlignment="1">
      <alignment vertical="center" wrapText="1"/>
    </xf>
    <xf numFmtId="3" fontId="12" fillId="0" borderId="124" xfId="0" applyNumberFormat="1" applyFont="1" applyFill="1" applyBorder="1">
      <alignment vertical="center"/>
    </xf>
    <xf numFmtId="38" fontId="9" fillId="0" borderId="119" xfId="1" applyFont="1" applyFill="1" applyBorder="1" applyAlignment="1">
      <alignment horizontal="right" vertical="center"/>
    </xf>
    <xf numFmtId="38" fontId="9" fillId="0" borderId="99" xfId="1" applyFont="1" applyBorder="1" applyAlignment="1">
      <alignment vertical="center" wrapText="1"/>
    </xf>
    <xf numFmtId="38" fontId="4" fillId="0" borderId="0" xfId="1" applyFont="1" applyBorder="1" applyAlignment="1">
      <alignment horizontal="right" vertical="center" wrapText="1"/>
    </xf>
    <xf numFmtId="176" fontId="24" fillId="0" borderId="0" xfId="0" applyNumberFormat="1" applyFont="1" applyFill="1" applyBorder="1" applyAlignment="1">
      <alignment horizontal="left" vertical="center" wrapText="1"/>
    </xf>
    <xf numFmtId="0" fontId="22" fillId="0" borderId="163" xfId="0" applyFont="1" applyFill="1" applyBorder="1" applyAlignment="1">
      <alignment vertical="center" wrapText="1"/>
    </xf>
    <xf numFmtId="0" fontId="12" fillId="0" borderId="108" xfId="0" applyFont="1" applyBorder="1" applyAlignment="1">
      <alignment vertical="center"/>
    </xf>
    <xf numFmtId="0" fontId="12" fillId="0" borderId="105" xfId="0" applyFont="1" applyBorder="1" applyAlignment="1">
      <alignment vertical="center" wrapText="1"/>
    </xf>
    <xf numFmtId="0" fontId="25" fillId="0" borderId="107" xfId="0" applyFont="1" applyBorder="1" applyAlignment="1">
      <alignment vertical="center" wrapText="1"/>
    </xf>
    <xf numFmtId="38" fontId="18" fillId="0" borderId="0" xfId="1" applyFont="1" applyAlignment="1">
      <alignment vertical="center" wrapText="1"/>
    </xf>
    <xf numFmtId="0" fontId="16" fillId="0" borderId="21" xfId="0" applyFont="1" applyBorder="1" applyAlignment="1">
      <alignment horizontal="center" vertical="center"/>
    </xf>
    <xf numFmtId="0" fontId="16" fillId="0" borderId="101" xfId="0" applyFont="1" applyBorder="1" applyAlignment="1">
      <alignment horizontal="center" vertical="center"/>
    </xf>
    <xf numFmtId="0" fontId="16" fillId="0" borderId="100" xfId="0" applyFont="1" applyBorder="1" applyAlignment="1">
      <alignment horizontal="center" vertical="center"/>
    </xf>
    <xf numFmtId="0" fontId="16" fillId="0" borderId="147" xfId="0" applyFont="1" applyBorder="1" applyAlignment="1">
      <alignment horizontal="center" vertical="center"/>
    </xf>
    <xf numFmtId="0" fontId="16" fillId="0" borderId="149" xfId="0" applyFont="1" applyBorder="1" applyAlignment="1">
      <alignment horizontal="center" vertical="center" wrapText="1"/>
    </xf>
    <xf numFmtId="0" fontId="16" fillId="0" borderId="148"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101" xfId="0" applyFont="1" applyBorder="1" applyAlignment="1">
      <alignment horizontal="center" vertical="center" wrapText="1"/>
    </xf>
    <xf numFmtId="176" fontId="13" fillId="0" borderId="0" xfId="0" applyNumberFormat="1" applyFont="1" applyBorder="1" applyAlignment="1">
      <alignment horizontal="right" vertical="center" wrapText="1"/>
    </xf>
    <xf numFmtId="0" fontId="16" fillId="0" borderId="0" xfId="0" applyFont="1" applyAlignment="1">
      <alignment horizontal="center" vertical="center" wrapText="1"/>
    </xf>
    <xf numFmtId="0" fontId="16" fillId="0" borderId="103" xfId="0" applyFont="1" applyBorder="1" applyAlignment="1">
      <alignment horizontal="center" vertical="center"/>
    </xf>
    <xf numFmtId="0" fontId="16" fillId="0" borderId="102" xfId="0" applyFont="1" applyBorder="1" applyAlignment="1">
      <alignment horizontal="center" vertical="center" wrapText="1"/>
    </xf>
    <xf numFmtId="3" fontId="16" fillId="0" borderId="0" xfId="0" applyNumberFormat="1" applyFont="1">
      <alignment vertical="center"/>
    </xf>
    <xf numFmtId="0" fontId="16" fillId="0" borderId="0" xfId="0" applyFont="1" applyAlignment="1">
      <alignment horizontal="center" vertical="center"/>
    </xf>
    <xf numFmtId="180" fontId="20" fillId="0" borderId="0" xfId="0" applyNumberFormat="1" applyFont="1" applyBorder="1" applyAlignment="1">
      <alignment horizontal="left" vertical="center" wrapText="1"/>
    </xf>
    <xf numFmtId="4" fontId="4" fillId="0" borderId="0" xfId="1" applyNumberFormat="1" applyFont="1" applyBorder="1" applyAlignment="1">
      <alignment horizontal="left" vertical="center" wrapText="1"/>
    </xf>
    <xf numFmtId="0" fontId="18" fillId="0" borderId="90" xfId="0" applyFont="1" applyBorder="1" applyAlignment="1">
      <alignment vertical="center" wrapText="1"/>
    </xf>
    <xf numFmtId="0" fontId="16" fillId="0" borderId="69" xfId="0" applyFont="1" applyBorder="1" applyAlignment="1">
      <alignment horizontal="center" vertical="center"/>
    </xf>
    <xf numFmtId="0" fontId="16" fillId="0" borderId="20" xfId="0" applyFont="1" applyBorder="1" applyAlignment="1">
      <alignment horizontal="center" vertical="center"/>
    </xf>
    <xf numFmtId="0" fontId="18" fillId="0" borderId="173" xfId="0" applyFont="1" applyBorder="1" applyAlignment="1">
      <alignment vertical="center" wrapText="1"/>
    </xf>
    <xf numFmtId="38" fontId="18" fillId="0" borderId="174" xfId="1" applyFont="1" applyBorder="1" applyAlignment="1">
      <alignment vertical="center" wrapText="1"/>
    </xf>
    <xf numFmtId="38" fontId="18" fillId="0" borderId="175" xfId="1" applyFont="1" applyBorder="1" applyAlignment="1">
      <alignment vertical="center" wrapText="1"/>
    </xf>
    <xf numFmtId="0" fontId="18" fillId="0" borderId="76" xfId="0" applyFont="1" applyBorder="1" applyAlignment="1">
      <alignment vertical="center" wrapText="1"/>
    </xf>
    <xf numFmtId="38" fontId="18" fillId="0" borderId="74" xfId="1" applyFont="1" applyBorder="1" applyAlignment="1">
      <alignment vertical="center" wrapText="1"/>
    </xf>
    <xf numFmtId="38" fontId="18" fillId="0" borderId="176" xfId="1" applyFont="1" applyBorder="1" applyAlignment="1">
      <alignment vertical="center" wrapText="1"/>
    </xf>
    <xf numFmtId="0" fontId="18" fillId="0" borderId="77" xfId="0" applyFont="1" applyBorder="1" applyAlignment="1">
      <alignment vertical="center" wrapText="1"/>
    </xf>
    <xf numFmtId="38" fontId="18" fillId="0" borderId="75" xfId="1" applyFont="1" applyBorder="1" applyAlignment="1">
      <alignment vertical="center" wrapText="1"/>
    </xf>
    <xf numFmtId="38" fontId="18" fillId="0" borderId="177" xfId="1" applyFont="1" applyBorder="1" applyAlignment="1">
      <alignment vertical="center" wrapText="1"/>
    </xf>
    <xf numFmtId="38" fontId="18" fillId="0" borderId="20" xfId="1" applyFont="1" applyBorder="1" applyAlignment="1">
      <alignment vertical="center" wrapText="1"/>
    </xf>
    <xf numFmtId="38" fontId="18" fillId="0" borderId="69" xfId="1" applyFont="1" applyBorder="1" applyAlignment="1">
      <alignment vertical="center" wrapText="1"/>
    </xf>
    <xf numFmtId="0" fontId="9" fillId="0" borderId="93" xfId="0" applyFont="1" applyBorder="1">
      <alignment vertical="center"/>
    </xf>
    <xf numFmtId="0" fontId="9" fillId="0" borderId="91" xfId="0" applyFont="1" applyBorder="1">
      <alignment vertical="center"/>
    </xf>
    <xf numFmtId="38" fontId="0" fillId="0" borderId="21" xfId="1" applyFont="1" applyBorder="1">
      <alignment vertical="center"/>
    </xf>
    <xf numFmtId="38" fontId="26" fillId="0" borderId="21" xfId="1" applyFont="1" applyBorder="1">
      <alignment vertical="center"/>
    </xf>
    <xf numFmtId="38" fontId="26" fillId="0" borderId="0" xfId="1" applyFont="1">
      <alignment vertical="center"/>
    </xf>
    <xf numFmtId="38" fontId="3" fillId="0" borderId="0" xfId="1" applyFont="1">
      <alignment vertical="center"/>
    </xf>
    <xf numFmtId="38" fontId="3" fillId="0" borderId="21" xfId="1" applyFont="1" applyBorder="1">
      <alignment vertical="center"/>
    </xf>
    <xf numFmtId="0" fontId="9" fillId="0" borderId="0" xfId="0" applyFont="1" applyAlignment="1">
      <alignment horizontal="left" vertical="center"/>
    </xf>
    <xf numFmtId="9" fontId="0" fillId="0" borderId="0" xfId="2" applyFont="1">
      <alignment vertical="center"/>
    </xf>
    <xf numFmtId="38" fontId="0" fillId="0" borderId="0" xfId="1" applyFont="1" applyAlignment="1">
      <alignment horizontal="right" vertical="center"/>
    </xf>
    <xf numFmtId="176" fontId="20" fillId="0" borderId="0" xfId="0" applyNumberFormat="1" applyFont="1" applyBorder="1" applyAlignment="1">
      <alignment horizontal="left" vertical="top" wrapText="1"/>
    </xf>
    <xf numFmtId="38" fontId="0" fillId="0" borderId="17" xfId="1" applyFont="1" applyBorder="1">
      <alignment vertical="center"/>
    </xf>
    <xf numFmtId="0" fontId="0" fillId="0" borderId="0" xfId="0" applyBorder="1" applyAlignment="1">
      <alignment horizontal="right" vertical="center"/>
    </xf>
    <xf numFmtId="0" fontId="0" fillId="0" borderId="0" xfId="0" applyBorder="1">
      <alignment vertical="center"/>
    </xf>
    <xf numFmtId="38" fontId="0" fillId="0" borderId="0" xfId="1" applyFont="1" applyBorder="1">
      <alignment vertical="center"/>
    </xf>
    <xf numFmtId="38" fontId="26" fillId="0" borderId="0" xfId="1" applyFont="1" applyBorder="1">
      <alignment vertical="center"/>
    </xf>
    <xf numFmtId="38" fontId="20" fillId="0" borderId="21" xfId="1" applyFont="1" applyBorder="1" applyAlignment="1">
      <alignment horizontal="right" vertical="center" wrapText="1"/>
    </xf>
    <xf numFmtId="0" fontId="18" fillId="0" borderId="68" xfId="0" applyFont="1" applyBorder="1" applyAlignment="1">
      <alignment horizontal="right"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176" fontId="4" fillId="0" borderId="65"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66" xfId="0" applyNumberFormat="1" applyFont="1" applyBorder="1" applyAlignment="1">
      <alignment horizontal="center" vertical="center" wrapText="1"/>
    </xf>
    <xf numFmtId="176" fontId="4" fillId="0" borderId="62"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53"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25" xfId="0" applyNumberFormat="1" applyFont="1" applyBorder="1" applyAlignment="1">
      <alignment horizontal="center" vertical="center" wrapText="1"/>
    </xf>
    <xf numFmtId="176" fontId="4" fillId="0" borderId="46" xfId="0" applyNumberFormat="1" applyFont="1" applyBorder="1" applyAlignment="1">
      <alignment horizontal="center" vertical="center" wrapText="1"/>
    </xf>
    <xf numFmtId="176" fontId="4" fillId="0" borderId="67" xfId="0" applyNumberFormat="1" applyFont="1" applyBorder="1" applyAlignment="1">
      <alignment horizontal="center" vertical="center" wrapText="1"/>
    </xf>
    <xf numFmtId="176" fontId="5" fillId="0" borderId="0" xfId="0" applyNumberFormat="1" applyFont="1" applyBorder="1" applyAlignment="1">
      <alignment vertical="center" wrapText="1"/>
    </xf>
    <xf numFmtId="176" fontId="4" fillId="0" borderId="42" xfId="0" applyNumberFormat="1" applyFont="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31" xfId="0" applyNumberFormat="1" applyFont="1" applyFill="1" applyBorder="1" applyAlignment="1">
      <alignment horizontal="center" vertical="center" wrapText="1"/>
    </xf>
    <xf numFmtId="176" fontId="4" fillId="0" borderId="35"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6" fillId="0" borderId="0" xfId="0" applyNumberFormat="1" applyFont="1" applyAlignment="1">
      <alignment horizontal="center" vertical="center" wrapText="1"/>
    </xf>
    <xf numFmtId="176" fontId="5" fillId="0" borderId="0" xfId="0" applyNumberFormat="1" applyFont="1" applyAlignment="1">
      <alignment vertical="center" wrapText="1"/>
    </xf>
    <xf numFmtId="176" fontId="4" fillId="0" borderId="85" xfId="0" applyNumberFormat="1" applyFont="1" applyBorder="1" applyAlignment="1">
      <alignment horizontal="center" vertical="center" wrapText="1"/>
    </xf>
    <xf numFmtId="176" fontId="4" fillId="0" borderId="51"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4" fillId="0" borderId="86" xfId="0" applyNumberFormat="1" applyFont="1" applyBorder="1" applyAlignment="1">
      <alignment horizontal="center" vertical="center" wrapText="1"/>
    </xf>
    <xf numFmtId="176" fontId="4" fillId="0" borderId="44" xfId="0" applyNumberFormat="1" applyFont="1" applyBorder="1" applyAlignment="1">
      <alignment horizontal="center" vertical="center" wrapText="1"/>
    </xf>
    <xf numFmtId="176" fontId="4" fillId="0" borderId="63"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7" fillId="0" borderId="68"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7" fillId="0" borderId="69" xfId="0" applyNumberFormat="1" applyFont="1" applyBorder="1" applyAlignment="1">
      <alignment horizontal="center" vertical="center" wrapText="1"/>
    </xf>
    <xf numFmtId="176" fontId="4" fillId="0" borderId="81" xfId="0" applyNumberFormat="1" applyFont="1" applyBorder="1" applyAlignment="1">
      <alignment horizontal="center" vertical="center" wrapText="1"/>
    </xf>
    <xf numFmtId="176" fontId="4" fillId="0" borderId="64" xfId="0" applyNumberFormat="1" applyFont="1" applyBorder="1" applyAlignment="1">
      <alignment horizontal="center" vertical="center" wrapText="1"/>
    </xf>
    <xf numFmtId="176" fontId="4" fillId="0" borderId="73" xfId="0" applyNumberFormat="1" applyFont="1" applyBorder="1" applyAlignment="1">
      <alignment horizontal="center" vertical="center" wrapText="1"/>
    </xf>
    <xf numFmtId="176" fontId="4" fillId="0" borderId="5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72"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6" fontId="4" fillId="0" borderId="50" xfId="0" applyNumberFormat="1" applyFont="1" applyBorder="1" applyAlignment="1">
      <alignment horizontal="center" vertical="center" wrapText="1"/>
    </xf>
    <xf numFmtId="176" fontId="4" fillId="0" borderId="36" xfId="0" applyNumberFormat="1" applyFont="1" applyBorder="1" applyAlignment="1">
      <alignment horizontal="center" vertical="center" wrapText="1"/>
    </xf>
    <xf numFmtId="176" fontId="4" fillId="0" borderId="47" xfId="0" applyNumberFormat="1" applyFont="1" applyBorder="1" applyAlignment="1">
      <alignment horizontal="center" vertical="center" wrapText="1"/>
    </xf>
    <xf numFmtId="176" fontId="4" fillId="0" borderId="61" xfId="0" applyNumberFormat="1" applyFont="1" applyBorder="1" applyAlignment="1">
      <alignment horizontal="center" vertical="center" wrapText="1"/>
    </xf>
    <xf numFmtId="176" fontId="4" fillId="0" borderId="90" xfId="0" applyNumberFormat="1" applyFont="1" applyBorder="1" applyAlignment="1">
      <alignment horizontal="center" vertical="center" wrapText="1"/>
    </xf>
    <xf numFmtId="176" fontId="4" fillId="0" borderId="93" xfId="0" applyNumberFormat="1" applyFont="1" applyBorder="1" applyAlignment="1">
      <alignment horizontal="center" vertical="center" wrapText="1"/>
    </xf>
    <xf numFmtId="176" fontId="4" fillId="0" borderId="91" xfId="0" applyNumberFormat="1" applyFont="1" applyBorder="1" applyAlignment="1">
      <alignment horizontal="center" vertical="center" wrapText="1"/>
    </xf>
    <xf numFmtId="176" fontId="4" fillId="0" borderId="92" xfId="0" applyNumberFormat="1" applyFont="1" applyBorder="1" applyAlignment="1">
      <alignment horizontal="center" vertical="center" wrapText="1"/>
    </xf>
    <xf numFmtId="176" fontId="7" fillId="0" borderId="64" xfId="0" applyNumberFormat="1" applyFont="1" applyBorder="1" applyAlignment="1">
      <alignment vertical="center" wrapText="1"/>
    </xf>
    <xf numFmtId="176" fontId="4" fillId="0" borderId="38" xfId="0" applyNumberFormat="1" applyFont="1" applyBorder="1" applyAlignment="1">
      <alignment horizontal="center" vertical="center" wrapText="1"/>
    </xf>
    <xf numFmtId="176" fontId="4" fillId="0" borderId="42" xfId="0" applyNumberFormat="1" applyFont="1" applyBorder="1" applyAlignment="1">
      <alignment horizontal="right" vertical="center" wrapText="1"/>
    </xf>
    <xf numFmtId="176" fontId="4" fillId="0" borderId="31" xfId="0" applyNumberFormat="1" applyFont="1" applyBorder="1" applyAlignment="1">
      <alignment horizontal="right" vertical="center" wrapText="1"/>
    </xf>
    <xf numFmtId="176" fontId="4" fillId="0" borderId="35" xfId="0" applyNumberFormat="1"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35" xfId="0" applyNumberFormat="1" applyFont="1" applyBorder="1" applyAlignment="1">
      <alignment horizontal="right" vertical="center" wrapText="1"/>
    </xf>
    <xf numFmtId="176" fontId="4" fillId="0" borderId="32" xfId="0" applyNumberFormat="1" applyFont="1" applyBorder="1" applyAlignment="1">
      <alignment horizontal="right" vertical="center" wrapText="1"/>
    </xf>
    <xf numFmtId="176" fontId="4" fillId="0" borderId="70"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4" fillId="0" borderId="60" xfId="0" applyNumberFormat="1" applyFont="1" applyBorder="1" applyAlignment="1">
      <alignment horizontal="center" vertical="center" wrapText="1"/>
    </xf>
    <xf numFmtId="176" fontId="4" fillId="0" borderId="49" xfId="0" applyNumberFormat="1" applyFont="1" applyBorder="1" applyAlignment="1">
      <alignment horizontal="center" vertical="center" wrapText="1"/>
    </xf>
    <xf numFmtId="176" fontId="4" fillId="0" borderId="59" xfId="0" applyNumberFormat="1" applyFont="1" applyBorder="1" applyAlignment="1">
      <alignment horizontal="center" vertical="center" wrapText="1"/>
    </xf>
    <xf numFmtId="176" fontId="4" fillId="0" borderId="71" xfId="0" applyNumberFormat="1" applyFont="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tabSelected="1" topLeftCell="A46" zoomScale="79" zoomScaleNormal="79" workbookViewId="0">
      <selection activeCell="L44" sqref="L44"/>
    </sheetView>
  </sheetViews>
  <sheetFormatPr defaultRowHeight="28.25" customHeight="1" x14ac:dyDescent="0.2"/>
  <cols>
    <col min="1" max="1" width="13.453125" style="312" customWidth="1"/>
    <col min="2" max="2" width="11" style="205" customWidth="1"/>
    <col min="3" max="3" width="26.08984375" style="311" customWidth="1"/>
    <col min="4" max="4" width="11.54296875" style="131" customWidth="1"/>
    <col min="5" max="5" width="11.36328125" style="131" customWidth="1"/>
    <col min="6" max="7" width="9.1796875" style="131" customWidth="1"/>
    <col min="8" max="8" width="8" style="205" customWidth="1"/>
    <col min="9" max="9" width="1" style="131" customWidth="1"/>
    <col min="10" max="10" width="27.54296875" customWidth="1"/>
    <col min="11" max="11" width="24.81640625" customWidth="1"/>
    <col min="12" max="12" width="13.08984375" customWidth="1"/>
    <col min="13" max="13" width="11.54296875" customWidth="1"/>
    <col min="14" max="14" width="11.453125" customWidth="1"/>
    <col min="15" max="15" width="11.6328125" customWidth="1"/>
    <col min="17" max="17" width="11.54296875" customWidth="1"/>
  </cols>
  <sheetData>
    <row r="1" spans="1:31" ht="30" customHeight="1" x14ac:dyDescent="0.2">
      <c r="A1" s="596" t="s">
        <v>319</v>
      </c>
      <c r="B1" s="596"/>
      <c r="C1" s="596"/>
      <c r="D1" s="596"/>
      <c r="E1" s="596"/>
      <c r="F1" s="596"/>
      <c r="G1" s="596"/>
      <c r="H1" s="596"/>
      <c r="J1" s="521" t="s">
        <v>348</v>
      </c>
    </row>
    <row r="2" spans="1:31" ht="18.5" customHeight="1" thickBot="1" x14ac:dyDescent="0.25">
      <c r="A2" s="312" t="s">
        <v>325</v>
      </c>
      <c r="H2" s="206" t="s">
        <v>229</v>
      </c>
      <c r="K2" t="s">
        <v>316</v>
      </c>
    </row>
    <row r="3" spans="1:31" s="410" customFormat="1" ht="19.25" customHeight="1" thickBot="1" x14ac:dyDescent="0.25">
      <c r="A3" s="430" t="s">
        <v>234</v>
      </c>
      <c r="B3" s="429" t="s">
        <v>233</v>
      </c>
      <c r="C3" s="428" t="s">
        <v>315</v>
      </c>
      <c r="D3" s="427" t="s">
        <v>228</v>
      </c>
      <c r="E3" s="426" t="s">
        <v>227</v>
      </c>
      <c r="F3" s="328" t="s">
        <v>226</v>
      </c>
      <c r="G3" s="501" t="s">
        <v>225</v>
      </c>
      <c r="H3" s="500" t="s">
        <v>224</v>
      </c>
      <c r="I3" s="417"/>
      <c r="J3" s="33" t="s">
        <v>157</v>
      </c>
      <c r="K3" s="499"/>
      <c r="L3" s="498" t="s">
        <v>228</v>
      </c>
      <c r="M3" s="497" t="s">
        <v>227</v>
      </c>
      <c r="N3" s="328" t="s">
        <v>226</v>
      </c>
      <c r="O3" s="328" t="s">
        <v>225</v>
      </c>
      <c r="P3" s="344" t="s">
        <v>224</v>
      </c>
    </row>
    <row r="4" spans="1:31" ht="34.25" customHeight="1" x14ac:dyDescent="0.2">
      <c r="A4" s="496" t="s">
        <v>55</v>
      </c>
      <c r="B4" s="495" t="s">
        <v>55</v>
      </c>
      <c r="C4" s="494" t="s">
        <v>314</v>
      </c>
      <c r="D4" s="359">
        <f t="shared" ref="D4:D10" si="0">SUM(E4:H4)</f>
        <v>23000</v>
      </c>
      <c r="E4" s="358">
        <v>23000</v>
      </c>
      <c r="F4" s="493" t="s">
        <v>15</v>
      </c>
      <c r="G4" s="493" t="s">
        <v>15</v>
      </c>
      <c r="H4" s="492" t="s">
        <v>15</v>
      </c>
      <c r="I4" s="491"/>
      <c r="J4" s="503" t="s">
        <v>159</v>
      </c>
      <c r="K4" s="490" t="s">
        <v>313</v>
      </c>
      <c r="L4" s="489">
        <f>D$24</f>
        <v>14073157</v>
      </c>
      <c r="M4" s="488">
        <f>E$24</f>
        <v>11899785</v>
      </c>
      <c r="N4" s="487">
        <f>F$24</f>
        <v>1099800</v>
      </c>
      <c r="O4" s="487">
        <f>G$24</f>
        <v>1073572</v>
      </c>
      <c r="P4" s="486">
        <f>H$24</f>
        <v>0</v>
      </c>
      <c r="Q4" s="348" t="str">
        <f>IF(L4-SUM(M4:P4)=0,"ok",L4-SUM(M4:P4))</f>
        <v>ok</v>
      </c>
    </row>
    <row r="5" spans="1:31" ht="34.25" customHeight="1" x14ac:dyDescent="0.2">
      <c r="A5" s="374" t="s">
        <v>63</v>
      </c>
      <c r="B5" s="377" t="s">
        <v>66</v>
      </c>
      <c r="C5" s="409" t="s">
        <v>312</v>
      </c>
      <c r="D5" s="394">
        <f t="shared" si="0"/>
        <v>105606</v>
      </c>
      <c r="E5" s="393">
        <v>85306</v>
      </c>
      <c r="F5" s="471" t="s">
        <v>15</v>
      </c>
      <c r="G5" s="393">
        <v>20300</v>
      </c>
      <c r="H5" s="470" t="s">
        <v>98</v>
      </c>
      <c r="I5" s="436"/>
      <c r="J5" s="503" t="s">
        <v>160</v>
      </c>
      <c r="K5" s="485" t="s">
        <v>311</v>
      </c>
      <c r="L5" s="481">
        <f>D$49</f>
        <v>23184785</v>
      </c>
      <c r="M5" s="480">
        <f>E$49</f>
        <v>23184785</v>
      </c>
      <c r="N5" s="479">
        <f>F$49</f>
        <v>0</v>
      </c>
      <c r="O5" s="479">
        <f>G$49</f>
        <v>0</v>
      </c>
      <c r="P5" s="478">
        <f>H$49</f>
        <v>0</v>
      </c>
      <c r="Q5" s="348" t="str">
        <f>IF(L5-SUM(M5:P5)=0,"ok",L5-SUM(M5:P5))</f>
        <v>ok</v>
      </c>
    </row>
    <row r="6" spans="1:31" ht="34.25" customHeight="1" x14ac:dyDescent="0.2">
      <c r="A6" s="374"/>
      <c r="B6" s="377"/>
      <c r="C6" s="372" t="s">
        <v>343</v>
      </c>
      <c r="D6" s="371">
        <f t="shared" si="0"/>
        <v>1000</v>
      </c>
      <c r="E6" s="370">
        <v>1000</v>
      </c>
      <c r="F6" s="369" t="s">
        <v>15</v>
      </c>
      <c r="G6" s="369" t="s">
        <v>15</v>
      </c>
      <c r="H6" s="368" t="s">
        <v>98</v>
      </c>
      <c r="I6" s="436"/>
      <c r="J6" s="503" t="s">
        <v>344</v>
      </c>
      <c r="K6" s="482" t="s">
        <v>309</v>
      </c>
      <c r="L6" s="481">
        <f>D$55</f>
        <v>11285000</v>
      </c>
      <c r="M6" s="480">
        <f>E$55</f>
        <v>11285000</v>
      </c>
      <c r="N6" s="479">
        <f>F$55</f>
        <v>0</v>
      </c>
      <c r="O6" s="479">
        <f>G$55</f>
        <v>0</v>
      </c>
      <c r="P6" s="478">
        <f>H$55</f>
        <v>0</v>
      </c>
      <c r="Q6" s="348" t="str">
        <f>IF(L6-SUM(M6:P6)=0,"ok",L6-SUM(M6:P6))</f>
        <v>ok</v>
      </c>
    </row>
    <row r="7" spans="1:31" ht="34.25" customHeight="1" thickBot="1" x14ac:dyDescent="0.25">
      <c r="A7" s="374"/>
      <c r="B7" s="377"/>
      <c r="C7" s="435" t="s">
        <v>322</v>
      </c>
      <c r="D7" s="394">
        <f t="shared" si="0"/>
        <v>5000</v>
      </c>
      <c r="E7" s="351">
        <v>5000</v>
      </c>
      <c r="F7" s="471" t="s">
        <v>15</v>
      </c>
      <c r="G7" s="471" t="s">
        <v>15</v>
      </c>
      <c r="H7" s="470" t="s">
        <v>98</v>
      </c>
      <c r="I7" s="436"/>
      <c r="J7" s="503" t="s">
        <v>321</v>
      </c>
      <c r="K7" s="477" t="s">
        <v>307</v>
      </c>
      <c r="L7" s="476">
        <f>D$63</f>
        <v>0</v>
      </c>
      <c r="M7" s="475">
        <f>E$63</f>
        <v>0</v>
      </c>
      <c r="N7" s="474">
        <f>F$63</f>
        <v>0</v>
      </c>
      <c r="O7" s="474">
        <f>G$63</f>
        <v>0</v>
      </c>
      <c r="P7" s="473">
        <f>H$63</f>
        <v>0</v>
      </c>
      <c r="Q7" s="348" t="str">
        <f>IF(L7-SUM(M7:P7)=0,"ok",L7-SUM(M7:P7))</f>
        <v>ok</v>
      </c>
    </row>
    <row r="8" spans="1:31" ht="34.25" customHeight="1" thickBot="1" x14ac:dyDescent="0.25">
      <c r="A8" s="408"/>
      <c r="B8" s="416" t="s">
        <v>95</v>
      </c>
      <c r="C8" s="415" t="s">
        <v>310</v>
      </c>
      <c r="D8" s="484">
        <f t="shared" si="0"/>
        <v>374</v>
      </c>
      <c r="E8" s="483">
        <v>374</v>
      </c>
      <c r="F8" s="412" t="s">
        <v>15</v>
      </c>
      <c r="G8" s="412" t="s">
        <v>15</v>
      </c>
      <c r="H8" s="411" t="s">
        <v>98</v>
      </c>
      <c r="I8" s="436"/>
      <c r="J8" s="503" t="s">
        <v>323</v>
      </c>
      <c r="K8" s="469" t="s">
        <v>303</v>
      </c>
      <c r="L8" s="468">
        <f>D$67</f>
        <v>2173372</v>
      </c>
      <c r="M8" s="466">
        <f>E$67</f>
        <v>0</v>
      </c>
      <c r="N8" s="466">
        <f>F$67</f>
        <v>1099800</v>
      </c>
      <c r="O8" s="466">
        <f>G$67</f>
        <v>1073572</v>
      </c>
      <c r="P8" s="465">
        <f>H$67</f>
        <v>0</v>
      </c>
      <c r="Q8" s="348"/>
    </row>
    <row r="9" spans="1:31" ht="34.25" customHeight="1" x14ac:dyDescent="0.2">
      <c r="A9" s="401" t="s">
        <v>56</v>
      </c>
      <c r="B9" s="400" t="s">
        <v>56</v>
      </c>
      <c r="C9" s="399" t="s">
        <v>355</v>
      </c>
      <c r="D9" s="382">
        <f t="shared" si="0"/>
        <v>81077</v>
      </c>
      <c r="E9" s="538">
        <v>81077</v>
      </c>
      <c r="F9" s="398" t="s">
        <v>15</v>
      </c>
      <c r="G9" s="398" t="s">
        <v>15</v>
      </c>
      <c r="H9" s="397" t="s">
        <v>15</v>
      </c>
      <c r="I9" s="436"/>
      <c r="J9" s="542" t="s">
        <v>366</v>
      </c>
      <c r="K9" s="313"/>
      <c r="L9" s="460"/>
      <c r="M9" s="131" t="s">
        <v>365</v>
      </c>
      <c r="N9" s="460"/>
      <c r="O9" s="460"/>
      <c r="P9" s="460"/>
      <c r="Q9" s="313"/>
      <c r="R9" s="313"/>
      <c r="S9" s="313"/>
      <c r="T9" s="313"/>
      <c r="U9" s="313"/>
      <c r="V9" s="313"/>
      <c r="W9" s="313"/>
      <c r="X9" s="313"/>
      <c r="Y9" s="313"/>
      <c r="Z9" s="313"/>
      <c r="AA9" s="313"/>
      <c r="AB9" s="313"/>
      <c r="AC9" s="313"/>
      <c r="AD9" s="313"/>
      <c r="AE9" s="313"/>
    </row>
    <row r="10" spans="1:31" ht="34.25" customHeight="1" x14ac:dyDescent="0.2">
      <c r="A10" s="472" t="s">
        <v>306</v>
      </c>
      <c r="B10" s="375" t="s">
        <v>305</v>
      </c>
      <c r="C10" s="409" t="s">
        <v>304</v>
      </c>
      <c r="D10" s="394">
        <f t="shared" si="0"/>
        <v>2514</v>
      </c>
      <c r="E10" s="393">
        <v>2514</v>
      </c>
      <c r="F10" s="471" t="s">
        <v>15</v>
      </c>
      <c r="G10" s="471" t="s">
        <v>15</v>
      </c>
      <c r="H10" s="470" t="s">
        <v>15</v>
      </c>
      <c r="I10" s="450"/>
      <c r="J10" s="503" t="s">
        <v>156</v>
      </c>
    </row>
    <row r="11" spans="1:31" s="313" customFormat="1" ht="34.25" customHeight="1" x14ac:dyDescent="0.2">
      <c r="A11" s="385" t="s">
        <v>17</v>
      </c>
      <c r="B11" s="384" t="s">
        <v>302</v>
      </c>
      <c r="C11" s="522" t="s">
        <v>301</v>
      </c>
      <c r="D11" s="382">
        <f>E11+G11</f>
        <v>862300</v>
      </c>
      <c r="E11" s="381">
        <v>262694</v>
      </c>
      <c r="F11" s="398" t="s">
        <v>15</v>
      </c>
      <c r="G11" s="523">
        <f>862300-262694</f>
        <v>599606</v>
      </c>
      <c r="H11" s="379" t="s">
        <v>15</v>
      </c>
      <c r="I11" s="436"/>
      <c r="J11" s="503" t="s">
        <v>159</v>
      </c>
      <c r="K11"/>
      <c r="L11"/>
      <c r="M11"/>
      <c r="N11"/>
      <c r="O11"/>
      <c r="P11"/>
      <c r="Q11"/>
      <c r="R11"/>
      <c r="S11"/>
      <c r="T11"/>
      <c r="U11"/>
      <c r="V11"/>
      <c r="W11"/>
      <c r="X11"/>
      <c r="Y11"/>
      <c r="Z11"/>
      <c r="AA11"/>
      <c r="AB11"/>
      <c r="AC11"/>
      <c r="AD11"/>
      <c r="AE11"/>
    </row>
    <row r="12" spans="1:31" ht="34.25" customHeight="1" x14ac:dyDescent="0.2">
      <c r="A12" s="355" t="s">
        <v>300</v>
      </c>
      <c r="B12" s="354" t="s">
        <v>297</v>
      </c>
      <c r="C12" s="524" t="s">
        <v>329</v>
      </c>
      <c r="D12" s="394">
        <f t="shared" ref="D12:D23" si="1">SUM(E12:H12)</f>
        <v>363924</v>
      </c>
      <c r="E12" s="393">
        <v>363924</v>
      </c>
      <c r="F12" s="392" t="s">
        <v>15</v>
      </c>
      <c r="G12" s="392" t="s">
        <v>15</v>
      </c>
      <c r="H12" s="391" t="s">
        <v>15</v>
      </c>
      <c r="I12" s="436"/>
      <c r="J12" s="503" t="s">
        <v>321</v>
      </c>
      <c r="K12" t="s">
        <v>294</v>
      </c>
    </row>
    <row r="13" spans="1:31" ht="34.25" customHeight="1" x14ac:dyDescent="0.2">
      <c r="A13" s="355"/>
      <c r="B13" s="354"/>
      <c r="C13" s="524" t="s">
        <v>330</v>
      </c>
      <c r="D13" s="371">
        <f t="shared" si="1"/>
        <v>15070</v>
      </c>
      <c r="E13" s="393">
        <v>15070</v>
      </c>
      <c r="F13" s="387" t="s">
        <v>15</v>
      </c>
      <c r="G13" s="387" t="s">
        <v>15</v>
      </c>
      <c r="H13" s="386" t="s">
        <v>15</v>
      </c>
      <c r="I13" s="436"/>
      <c r="J13" s="503" t="s">
        <v>321</v>
      </c>
      <c r="K13" s="313"/>
      <c r="L13" s="313"/>
      <c r="M13" s="313"/>
      <c r="N13" s="313"/>
      <c r="O13" s="313"/>
      <c r="P13" s="313"/>
      <c r="Q13" s="313"/>
      <c r="R13" s="313"/>
      <c r="S13" s="313"/>
      <c r="T13" s="313"/>
      <c r="U13" s="313"/>
      <c r="V13" s="313"/>
      <c r="W13" s="313"/>
      <c r="X13" s="313"/>
      <c r="Y13" s="313"/>
      <c r="Z13" s="313"/>
      <c r="AA13" s="313"/>
      <c r="AB13" s="313"/>
      <c r="AC13" s="313"/>
      <c r="AD13" s="313"/>
      <c r="AE13" s="313"/>
    </row>
    <row r="14" spans="1:31" ht="34.25" customHeight="1" x14ac:dyDescent="0.2">
      <c r="A14" s="374"/>
      <c r="B14" s="375"/>
      <c r="C14" s="525" t="s">
        <v>331</v>
      </c>
      <c r="D14" s="371">
        <f t="shared" si="1"/>
        <v>35140</v>
      </c>
      <c r="E14" s="370">
        <v>35140</v>
      </c>
      <c r="F14" s="387" t="s">
        <v>15</v>
      </c>
      <c r="G14" s="387" t="s">
        <v>15</v>
      </c>
      <c r="H14" s="386" t="s">
        <v>15</v>
      </c>
      <c r="I14" s="436"/>
      <c r="J14" s="503" t="s">
        <v>321</v>
      </c>
      <c r="K14" s="311" t="s">
        <v>219</v>
      </c>
      <c r="L14" s="313"/>
      <c r="M14" s="313"/>
      <c r="N14" s="313"/>
      <c r="O14" s="313"/>
      <c r="P14" s="313"/>
      <c r="Q14" s="313"/>
      <c r="R14" s="313"/>
      <c r="S14" s="313"/>
      <c r="T14" s="313"/>
      <c r="U14" s="313"/>
      <c r="V14" s="313"/>
      <c r="W14" s="313"/>
      <c r="X14" s="313"/>
      <c r="Y14" s="313"/>
      <c r="Z14" s="313"/>
      <c r="AA14" s="313"/>
      <c r="AB14" s="313"/>
      <c r="AC14" s="313"/>
      <c r="AD14" s="313"/>
      <c r="AE14" s="313"/>
    </row>
    <row r="15" spans="1:31" s="313" customFormat="1" ht="34.25" customHeight="1" x14ac:dyDescent="0.2">
      <c r="A15" s="408"/>
      <c r="B15" s="453" t="s">
        <v>290</v>
      </c>
      <c r="C15" s="527" t="s">
        <v>289</v>
      </c>
      <c r="D15" s="414">
        <f t="shared" si="1"/>
        <v>303310</v>
      </c>
      <c r="E15" s="413">
        <v>303310</v>
      </c>
      <c r="F15" s="447" t="s">
        <v>15</v>
      </c>
      <c r="G15" s="447" t="s">
        <v>15</v>
      </c>
      <c r="H15" s="438" t="s">
        <v>15</v>
      </c>
      <c r="I15" s="450"/>
      <c r="J15" s="503" t="s">
        <v>321</v>
      </c>
      <c r="K15"/>
      <c r="L15"/>
      <c r="M15"/>
      <c r="N15"/>
      <c r="O15"/>
      <c r="P15"/>
      <c r="Q15"/>
      <c r="R15"/>
      <c r="S15"/>
      <c r="T15"/>
      <c r="U15"/>
      <c r="V15"/>
      <c r="W15"/>
      <c r="X15"/>
      <c r="Y15"/>
      <c r="Z15"/>
      <c r="AA15"/>
      <c r="AB15"/>
      <c r="AC15"/>
      <c r="AD15"/>
      <c r="AE15"/>
    </row>
    <row r="16" spans="1:31" s="313" customFormat="1" ht="34.25" customHeight="1" x14ac:dyDescent="0.2">
      <c r="A16" s="385" t="s">
        <v>288</v>
      </c>
      <c r="B16" s="384" t="s">
        <v>333</v>
      </c>
      <c r="C16" s="531" t="s">
        <v>340</v>
      </c>
      <c r="D16" s="382">
        <f t="shared" si="1"/>
        <v>1222000</v>
      </c>
      <c r="E16" s="381">
        <v>122200</v>
      </c>
      <c r="F16" s="523">
        <v>1099800</v>
      </c>
      <c r="G16" s="380" t="s">
        <v>15</v>
      </c>
      <c r="H16" s="379" t="s">
        <v>15</v>
      </c>
      <c r="I16" s="450"/>
      <c r="J16" s="528" t="s">
        <v>163</v>
      </c>
      <c r="K16" s="311" t="s">
        <v>335</v>
      </c>
      <c r="L16"/>
      <c r="M16"/>
      <c r="N16"/>
      <c r="O16"/>
      <c r="P16"/>
      <c r="Q16"/>
      <c r="R16"/>
      <c r="S16"/>
      <c r="T16"/>
      <c r="U16"/>
      <c r="V16"/>
      <c r="W16"/>
      <c r="X16"/>
      <c r="Y16"/>
      <c r="Z16"/>
      <c r="AA16"/>
      <c r="AB16"/>
      <c r="AC16"/>
      <c r="AD16"/>
      <c r="AE16"/>
    </row>
    <row r="17" spans="1:31" ht="34.25" customHeight="1" x14ac:dyDescent="0.2">
      <c r="A17" s="355" t="s">
        <v>261</v>
      </c>
      <c r="B17" s="354" t="s">
        <v>332</v>
      </c>
      <c r="C17" s="529" t="s">
        <v>334</v>
      </c>
      <c r="D17" s="394">
        <f t="shared" si="1"/>
        <v>519000</v>
      </c>
      <c r="E17" s="393">
        <v>234834</v>
      </c>
      <c r="F17" s="471" t="s">
        <v>98</v>
      </c>
      <c r="G17" s="539">
        <v>284166</v>
      </c>
      <c r="H17" s="470" t="s">
        <v>98</v>
      </c>
      <c r="I17" s="436"/>
      <c r="J17" s="503" t="s">
        <v>321</v>
      </c>
      <c r="K17" s="311"/>
    </row>
    <row r="18" spans="1:31" ht="34.25" customHeight="1" x14ac:dyDescent="0.2">
      <c r="A18" s="355"/>
      <c r="B18" s="396"/>
      <c r="C18" s="526" t="s">
        <v>364</v>
      </c>
      <c r="D18" s="371">
        <f t="shared" si="1"/>
        <v>10000000</v>
      </c>
      <c r="E18" s="370">
        <v>10000000</v>
      </c>
      <c r="F18" s="369" t="s">
        <v>98</v>
      </c>
      <c r="G18" s="369" t="s">
        <v>98</v>
      </c>
      <c r="H18" s="368" t="s">
        <v>98</v>
      </c>
      <c r="I18" s="436"/>
      <c r="J18" s="503" t="s">
        <v>321</v>
      </c>
    </row>
    <row r="19" spans="1:31" ht="34.25" customHeight="1" x14ac:dyDescent="0.2">
      <c r="A19" s="355"/>
      <c r="B19" s="396" t="s">
        <v>336</v>
      </c>
      <c r="C19" s="529" t="s">
        <v>282</v>
      </c>
      <c r="D19" s="394">
        <f t="shared" si="1"/>
        <v>10186</v>
      </c>
      <c r="E19" s="393">
        <v>10186</v>
      </c>
      <c r="F19" s="471" t="s">
        <v>98</v>
      </c>
      <c r="G19" s="471" t="s">
        <v>98</v>
      </c>
      <c r="H19" s="470" t="s">
        <v>98</v>
      </c>
      <c r="I19" s="436"/>
      <c r="J19" s="503" t="s">
        <v>321</v>
      </c>
    </row>
    <row r="20" spans="1:31" ht="34.25" customHeight="1" x14ac:dyDescent="0.2">
      <c r="A20" s="442"/>
      <c r="B20" s="441" t="s">
        <v>337</v>
      </c>
      <c r="C20" s="530" t="s">
        <v>339</v>
      </c>
      <c r="D20" s="414">
        <f t="shared" si="1"/>
        <v>226000</v>
      </c>
      <c r="E20" s="413">
        <v>56500</v>
      </c>
      <c r="F20" s="412" t="s">
        <v>98</v>
      </c>
      <c r="G20" s="439">
        <v>169500</v>
      </c>
      <c r="H20" s="438" t="s">
        <v>98</v>
      </c>
      <c r="I20" s="436"/>
      <c r="J20" s="503" t="s">
        <v>321</v>
      </c>
    </row>
    <row r="21" spans="1:31" ht="33.5" customHeight="1" x14ac:dyDescent="0.2">
      <c r="A21" s="437" t="s">
        <v>258</v>
      </c>
      <c r="B21" s="376" t="s">
        <v>255</v>
      </c>
      <c r="C21" s="543" t="s">
        <v>357</v>
      </c>
      <c r="D21" s="371">
        <f t="shared" si="1"/>
        <v>182656</v>
      </c>
      <c r="E21" s="502">
        <v>182656</v>
      </c>
      <c r="F21" s="504"/>
      <c r="G21" s="504"/>
      <c r="H21" s="505"/>
      <c r="I21" s="436"/>
      <c r="J21" s="503" t="s">
        <v>356</v>
      </c>
    </row>
    <row r="22" spans="1:31" ht="0.5" customHeight="1" x14ac:dyDescent="0.2">
      <c r="A22" s="408"/>
      <c r="B22" s="416" t="s">
        <v>173</v>
      </c>
      <c r="C22" s="527" t="s">
        <v>279</v>
      </c>
      <c r="D22" s="414">
        <f t="shared" si="1"/>
        <v>0</v>
      </c>
      <c r="E22" s="413"/>
      <c r="F22" s="412" t="s">
        <v>98</v>
      </c>
      <c r="G22" s="412" t="s">
        <v>98</v>
      </c>
      <c r="H22" s="411" t="s">
        <v>98</v>
      </c>
      <c r="I22" s="436"/>
      <c r="J22" s="503" t="s">
        <v>321</v>
      </c>
    </row>
    <row r="23" spans="1:31" ht="34.25" customHeight="1" thickBot="1" x14ac:dyDescent="0.25">
      <c r="A23" s="374" t="s">
        <v>278</v>
      </c>
      <c r="B23" s="377" t="s">
        <v>277</v>
      </c>
      <c r="C23" s="532" t="s">
        <v>276</v>
      </c>
      <c r="D23" s="352">
        <f t="shared" si="1"/>
        <v>115000</v>
      </c>
      <c r="E23" s="351">
        <v>115000</v>
      </c>
      <c r="F23" s="434" t="s">
        <v>98</v>
      </c>
      <c r="G23" s="434" t="s">
        <v>98</v>
      </c>
      <c r="H23" s="433" t="s">
        <v>98</v>
      </c>
      <c r="I23" s="432"/>
      <c r="J23" s="519" t="s">
        <v>218</v>
      </c>
    </row>
    <row r="24" spans="1:31" ht="31.25" customHeight="1" thickBot="1" x14ac:dyDescent="0.25">
      <c r="A24" s="343" t="s">
        <v>275</v>
      </c>
      <c r="B24" s="342"/>
      <c r="C24" s="341"/>
      <c r="D24" s="347">
        <f>SUM(D4:D23)</f>
        <v>14073157</v>
      </c>
      <c r="E24" s="346">
        <f>SUM(E4:E23)</f>
        <v>11899785</v>
      </c>
      <c r="F24" s="431">
        <f>SUM(F4:F23)</f>
        <v>1099800</v>
      </c>
      <c r="G24" s="431">
        <f>SUM(G4:G23)</f>
        <v>1073572</v>
      </c>
      <c r="H24" s="540">
        <f>SUM(H4:H23)</f>
        <v>0</v>
      </c>
      <c r="J24" s="131"/>
    </row>
    <row r="25" spans="1:31" ht="100" customHeight="1" x14ac:dyDescent="0.2">
      <c r="D25" s="131" t="str">
        <f>IF(D24-SUM(E24:H24)=0,"・",D24-SUM(E24:H24))</f>
        <v>・</v>
      </c>
      <c r="J25" s="125"/>
    </row>
    <row r="26" spans="1:31" ht="27.5" customHeight="1" thickBot="1" x14ac:dyDescent="0.25">
      <c r="A26" s="312" t="s">
        <v>326</v>
      </c>
      <c r="H26" s="206" t="s">
        <v>229</v>
      </c>
      <c r="J26" s="125"/>
    </row>
    <row r="27" spans="1:31" s="266" customFormat="1" ht="12" customHeight="1" thickBot="1" x14ac:dyDescent="0.25">
      <c r="A27" s="551" t="s">
        <v>234</v>
      </c>
      <c r="B27" s="552" t="s">
        <v>233</v>
      </c>
      <c r="C27" s="553" t="s">
        <v>232</v>
      </c>
      <c r="D27" s="554" t="s">
        <v>228</v>
      </c>
      <c r="E27" s="555" t="s">
        <v>227</v>
      </c>
      <c r="F27" s="501" t="s">
        <v>226</v>
      </c>
      <c r="G27" s="501" t="s">
        <v>225</v>
      </c>
      <c r="H27" s="500" t="s">
        <v>224</v>
      </c>
      <c r="J27" s="556"/>
      <c r="K27" s="557"/>
      <c r="L27" s="557"/>
      <c r="M27" s="557"/>
      <c r="N27" s="557"/>
      <c r="O27" s="557"/>
      <c r="P27" s="557"/>
      <c r="Q27" s="557"/>
      <c r="R27" s="557"/>
      <c r="S27" s="557"/>
      <c r="T27" s="557"/>
      <c r="U27" s="557"/>
      <c r="V27" s="557"/>
      <c r="W27" s="557"/>
      <c r="X27" s="557"/>
      <c r="Y27" s="557"/>
      <c r="Z27" s="557"/>
      <c r="AA27" s="557"/>
      <c r="AB27" s="557"/>
      <c r="AC27" s="557"/>
      <c r="AD27" s="557"/>
      <c r="AE27" s="557"/>
    </row>
    <row r="28" spans="1:31" ht="30.65" customHeight="1" x14ac:dyDescent="0.2">
      <c r="A28" s="424" t="s">
        <v>63</v>
      </c>
      <c r="B28" s="423" t="s">
        <v>66</v>
      </c>
      <c r="C28" s="422" t="s">
        <v>273</v>
      </c>
      <c r="D28" s="421">
        <f t="shared" ref="D28:D48" si="2">SUM(E28:H28)</f>
        <v>320</v>
      </c>
      <c r="E28" s="420">
        <v>320</v>
      </c>
      <c r="F28" s="419" t="s">
        <v>15</v>
      </c>
      <c r="G28" s="419" t="s">
        <v>15</v>
      </c>
      <c r="H28" s="418" t="s">
        <v>15</v>
      </c>
      <c r="I28" s="417"/>
      <c r="J28" s="125"/>
    </row>
    <row r="29" spans="1:31" s="410" customFormat="1" ht="30.65" customHeight="1" x14ac:dyDescent="0.2">
      <c r="A29" s="408"/>
      <c r="B29" s="416" t="s">
        <v>95</v>
      </c>
      <c r="C29" s="415" t="s">
        <v>363</v>
      </c>
      <c r="D29" s="414">
        <f t="shared" si="2"/>
        <v>6418720</v>
      </c>
      <c r="E29" s="413">
        <v>6418720</v>
      </c>
      <c r="F29" s="412" t="s">
        <v>15</v>
      </c>
      <c r="G29" s="412" t="s">
        <v>15</v>
      </c>
      <c r="H29" s="411" t="s">
        <v>15</v>
      </c>
      <c r="I29" s="131"/>
      <c r="J29" s="562">
        <f>$E$67</f>
        <v>0</v>
      </c>
      <c r="K29"/>
      <c r="L29"/>
      <c r="M29"/>
      <c r="N29"/>
      <c r="O29"/>
      <c r="P29"/>
      <c r="Q29"/>
      <c r="R29"/>
      <c r="S29"/>
      <c r="T29"/>
      <c r="U29"/>
      <c r="V29"/>
      <c r="W29"/>
      <c r="X29"/>
      <c r="Y29"/>
      <c r="Z29"/>
      <c r="AA29"/>
      <c r="AB29"/>
      <c r="AC29"/>
      <c r="AD29"/>
      <c r="AE29"/>
    </row>
    <row r="30" spans="1:31" ht="30.65" customHeight="1" x14ac:dyDescent="0.2">
      <c r="A30" s="374" t="s">
        <v>271</v>
      </c>
      <c r="B30" s="533" t="s">
        <v>181</v>
      </c>
      <c r="C30" s="409" t="s">
        <v>338</v>
      </c>
      <c r="D30" s="394">
        <f t="shared" si="2"/>
        <v>900000</v>
      </c>
      <c r="E30" s="393">
        <v>900000</v>
      </c>
      <c r="F30" s="392" t="s">
        <v>98</v>
      </c>
      <c r="G30" s="392" t="s">
        <v>98</v>
      </c>
      <c r="H30" s="391" t="s">
        <v>98</v>
      </c>
      <c r="J30" s="534" t="s">
        <v>349</v>
      </c>
    </row>
    <row r="31" spans="1:31" ht="30.65" customHeight="1" x14ac:dyDescent="0.2">
      <c r="A31" s="374"/>
      <c r="B31" s="375"/>
      <c r="C31" s="409" t="s">
        <v>350</v>
      </c>
      <c r="D31" s="394">
        <f t="shared" si="2"/>
        <v>280449</v>
      </c>
      <c r="E31" s="393">
        <v>280449</v>
      </c>
      <c r="F31" s="392" t="s">
        <v>98</v>
      </c>
      <c r="G31" s="392" t="s">
        <v>98</v>
      </c>
      <c r="H31" s="391" t="s">
        <v>98</v>
      </c>
      <c r="J31" s="534" t="s">
        <v>320</v>
      </c>
    </row>
    <row r="32" spans="1:31" ht="30.65" customHeight="1" x14ac:dyDescent="0.2">
      <c r="A32" s="374"/>
      <c r="B32" s="377" t="s">
        <v>270</v>
      </c>
      <c r="C32" s="409" t="s">
        <v>341</v>
      </c>
      <c r="D32" s="394">
        <f t="shared" si="2"/>
        <v>1505087</v>
      </c>
      <c r="E32" s="393">
        <v>1505087</v>
      </c>
      <c r="F32" s="392" t="s">
        <v>98</v>
      </c>
      <c r="G32" s="392" t="s">
        <v>98</v>
      </c>
      <c r="H32" s="391" t="s">
        <v>98</v>
      </c>
      <c r="J32" s="534" t="s">
        <v>218</v>
      </c>
    </row>
    <row r="33" spans="1:12" ht="30.65" customHeight="1" x14ac:dyDescent="0.2">
      <c r="A33" s="374"/>
      <c r="B33" s="375"/>
      <c r="C33" s="409" t="s">
        <v>269</v>
      </c>
      <c r="D33" s="394">
        <f t="shared" si="2"/>
        <v>1717211</v>
      </c>
      <c r="E33" s="393">
        <v>1717211</v>
      </c>
      <c r="F33" s="392"/>
      <c r="G33" s="392"/>
      <c r="H33" s="391"/>
      <c r="J33" s="534" t="s">
        <v>218</v>
      </c>
    </row>
    <row r="34" spans="1:12" ht="30.65" customHeight="1" x14ac:dyDescent="0.2">
      <c r="A34" s="408"/>
      <c r="B34" s="407" t="s">
        <v>268</v>
      </c>
      <c r="C34" s="406" t="s">
        <v>362</v>
      </c>
      <c r="D34" s="405">
        <f t="shared" si="2"/>
        <v>2900000</v>
      </c>
      <c r="E34" s="404">
        <v>2900000</v>
      </c>
      <c r="F34" s="403" t="s">
        <v>98</v>
      </c>
      <c r="G34" s="403" t="s">
        <v>98</v>
      </c>
      <c r="H34" s="402" t="s">
        <v>98</v>
      </c>
      <c r="J34" s="236"/>
    </row>
    <row r="35" spans="1:12" ht="30.65" customHeight="1" x14ac:dyDescent="0.2">
      <c r="A35" s="401" t="s">
        <v>56</v>
      </c>
      <c r="B35" s="400" t="s">
        <v>56</v>
      </c>
      <c r="C35" s="399" t="s">
        <v>382</v>
      </c>
      <c r="D35" s="382">
        <f t="shared" si="2"/>
        <v>1300000</v>
      </c>
      <c r="E35" s="538">
        <v>1300000</v>
      </c>
      <c r="F35" s="398" t="s">
        <v>98</v>
      </c>
      <c r="G35" s="398" t="s">
        <v>98</v>
      </c>
      <c r="H35" s="397" t="s">
        <v>98</v>
      </c>
      <c r="J35" s="534" t="s">
        <v>218</v>
      </c>
    </row>
    <row r="36" spans="1:12" ht="30.65" customHeight="1" x14ac:dyDescent="0.2">
      <c r="A36" s="355" t="s">
        <v>17</v>
      </c>
      <c r="B36" s="396" t="s">
        <v>265</v>
      </c>
      <c r="C36" s="395" t="s">
        <v>381</v>
      </c>
      <c r="D36" s="394">
        <f t="shared" si="2"/>
        <v>36000</v>
      </c>
      <c r="E36" s="393">
        <v>36000</v>
      </c>
      <c r="F36" s="392" t="s">
        <v>98</v>
      </c>
      <c r="G36" s="392" t="s">
        <v>98</v>
      </c>
      <c r="H36" s="391" t="s">
        <v>98</v>
      </c>
      <c r="J36" s="503"/>
    </row>
    <row r="37" spans="1:12" ht="30.65" customHeight="1" x14ac:dyDescent="0.2">
      <c r="A37" s="390"/>
      <c r="B37" s="389" t="s">
        <v>263</v>
      </c>
      <c r="C37" s="388" t="s">
        <v>383</v>
      </c>
      <c r="D37" s="371">
        <f t="shared" si="2"/>
        <v>200000</v>
      </c>
      <c r="E37" s="370">
        <v>200000</v>
      </c>
      <c r="F37" s="387" t="s">
        <v>98</v>
      </c>
      <c r="G37" s="387" t="s">
        <v>98</v>
      </c>
      <c r="H37" s="386" t="s">
        <v>98</v>
      </c>
      <c r="J37" s="309"/>
    </row>
    <row r="38" spans="1:12" ht="30.65" customHeight="1" x14ac:dyDescent="0.2">
      <c r="A38" s="385" t="s">
        <v>261</v>
      </c>
      <c r="B38" s="384" t="s">
        <v>260</v>
      </c>
      <c r="C38" s="383" t="s">
        <v>384</v>
      </c>
      <c r="D38" s="382">
        <f t="shared" si="2"/>
        <v>400000</v>
      </c>
      <c r="E38" s="381">
        <v>400000</v>
      </c>
      <c r="F38" s="380" t="s">
        <v>15</v>
      </c>
      <c r="G38" s="380" t="s">
        <v>15</v>
      </c>
      <c r="H38" s="379" t="s">
        <v>15</v>
      </c>
    </row>
    <row r="39" spans="1:12" ht="30.65" customHeight="1" x14ac:dyDescent="0.2">
      <c r="A39" s="378" t="s">
        <v>258</v>
      </c>
      <c r="B39" s="375" t="s">
        <v>257</v>
      </c>
      <c r="C39" s="409" t="s">
        <v>385</v>
      </c>
      <c r="D39" s="394">
        <f t="shared" si="2"/>
        <v>406800</v>
      </c>
      <c r="E39" s="393">
        <v>406800</v>
      </c>
      <c r="F39" s="471" t="s">
        <v>98</v>
      </c>
      <c r="G39" s="471" t="s">
        <v>98</v>
      </c>
      <c r="H39" s="470" t="s">
        <v>98</v>
      </c>
      <c r="J39" s="534" t="s">
        <v>218</v>
      </c>
    </row>
    <row r="40" spans="1:12" ht="30.65" customHeight="1" x14ac:dyDescent="0.2">
      <c r="A40" s="374"/>
      <c r="B40" s="376" t="s">
        <v>255</v>
      </c>
      <c r="C40" s="372" t="s">
        <v>387</v>
      </c>
      <c r="D40" s="371">
        <f t="shared" si="2"/>
        <v>1452900</v>
      </c>
      <c r="E40" s="370">
        <v>1452900</v>
      </c>
      <c r="F40" s="369" t="s">
        <v>98</v>
      </c>
      <c r="G40" s="369" t="s">
        <v>98</v>
      </c>
      <c r="H40" s="368" t="s">
        <v>98</v>
      </c>
      <c r="J40" s="534" t="s">
        <v>218</v>
      </c>
    </row>
    <row r="41" spans="1:12" ht="30.65" customHeight="1" x14ac:dyDescent="0.2">
      <c r="A41" s="374"/>
      <c r="B41" s="377"/>
      <c r="C41" s="372" t="s">
        <v>353</v>
      </c>
      <c r="D41" s="371">
        <f t="shared" si="2"/>
        <v>4200000</v>
      </c>
      <c r="E41" s="370">
        <v>4200000</v>
      </c>
      <c r="F41" s="369" t="s">
        <v>98</v>
      </c>
      <c r="G41" s="369" t="s">
        <v>98</v>
      </c>
      <c r="H41" s="368" t="s">
        <v>98</v>
      </c>
      <c r="J41" s="534" t="s">
        <v>342</v>
      </c>
    </row>
    <row r="42" spans="1:12" ht="30.65" customHeight="1" x14ac:dyDescent="0.2">
      <c r="A42" s="374"/>
      <c r="B42" s="377"/>
      <c r="C42" s="372" t="s">
        <v>358</v>
      </c>
      <c r="D42" s="371">
        <f t="shared" si="2"/>
        <v>197562</v>
      </c>
      <c r="E42" s="370">
        <v>197562</v>
      </c>
      <c r="F42" s="369" t="s">
        <v>98</v>
      </c>
      <c r="G42" s="369" t="s">
        <v>98</v>
      </c>
      <c r="H42" s="368" t="s">
        <v>98</v>
      </c>
      <c r="J42" s="534" t="s">
        <v>359</v>
      </c>
    </row>
    <row r="43" spans="1:12" ht="30.65" customHeight="1" x14ac:dyDescent="0.2">
      <c r="A43" s="374"/>
      <c r="B43" s="375"/>
      <c r="C43" s="372" t="s">
        <v>251</v>
      </c>
      <c r="D43" s="371">
        <f t="shared" si="2"/>
        <v>199175</v>
      </c>
      <c r="E43" s="370">
        <v>199175</v>
      </c>
      <c r="F43" s="369" t="s">
        <v>98</v>
      </c>
      <c r="G43" s="369" t="s">
        <v>98</v>
      </c>
      <c r="H43" s="368" t="s">
        <v>98</v>
      </c>
      <c r="J43" s="534" t="s">
        <v>354</v>
      </c>
    </row>
    <row r="44" spans="1:12" ht="30.65" customHeight="1" x14ac:dyDescent="0.2">
      <c r="A44" s="374"/>
      <c r="B44" s="376" t="s">
        <v>250</v>
      </c>
      <c r="C44" s="372" t="s">
        <v>386</v>
      </c>
      <c r="D44" s="371">
        <f t="shared" si="2"/>
        <v>661200</v>
      </c>
      <c r="E44" s="370">
        <v>661200</v>
      </c>
      <c r="F44" s="369" t="s">
        <v>98</v>
      </c>
      <c r="G44" s="369" t="s">
        <v>98</v>
      </c>
      <c r="H44" s="368" t="s">
        <v>98</v>
      </c>
      <c r="J44" s="534" t="s">
        <v>218</v>
      </c>
      <c r="K44" s="375"/>
      <c r="L44" s="372"/>
    </row>
    <row r="45" spans="1:12" ht="30.65" customHeight="1" x14ac:dyDescent="0.2">
      <c r="A45" s="374"/>
      <c r="B45" s="375"/>
      <c r="C45" s="372" t="s">
        <v>248</v>
      </c>
      <c r="D45" s="371">
        <f t="shared" si="2"/>
        <v>85361</v>
      </c>
      <c r="E45" s="370">
        <v>85361</v>
      </c>
      <c r="F45" s="369" t="s">
        <v>98</v>
      </c>
      <c r="G45" s="369" t="s">
        <v>98</v>
      </c>
      <c r="H45" s="368" t="s">
        <v>98</v>
      </c>
      <c r="J45" s="534" t="s">
        <v>354</v>
      </c>
      <c r="K45" s="535"/>
      <c r="L45" s="536"/>
    </row>
    <row r="46" spans="1:12" ht="30.65" customHeight="1" x14ac:dyDescent="0.2">
      <c r="A46" s="374"/>
      <c r="B46" s="373" t="s">
        <v>247</v>
      </c>
      <c r="C46" s="372" t="s">
        <v>246</v>
      </c>
      <c r="D46" s="371">
        <f t="shared" si="2"/>
        <v>324000</v>
      </c>
      <c r="E46" s="370">
        <v>324000</v>
      </c>
      <c r="F46" s="369" t="s">
        <v>98</v>
      </c>
      <c r="G46" s="369" t="s">
        <v>98</v>
      </c>
      <c r="H46" s="368" t="s">
        <v>98</v>
      </c>
      <c r="J46" s="588" t="s">
        <v>374</v>
      </c>
    </row>
    <row r="47" spans="1:12" ht="1" customHeight="1" thickBot="1" x14ac:dyDescent="0.25">
      <c r="A47" s="374"/>
      <c r="B47" s="375"/>
      <c r="C47" s="409"/>
      <c r="D47" s="371">
        <f t="shared" si="2"/>
        <v>0</v>
      </c>
      <c r="E47" s="351"/>
      <c r="F47" s="369"/>
      <c r="G47" s="369"/>
      <c r="H47" s="368"/>
      <c r="J47" s="125"/>
    </row>
    <row r="48" spans="1:12" ht="23" hidden="1" customHeight="1" thickBot="1" x14ac:dyDescent="0.25">
      <c r="A48" s="374"/>
      <c r="B48" s="396"/>
      <c r="C48" s="537"/>
      <c r="D48" s="352">
        <f t="shared" si="2"/>
        <v>0</v>
      </c>
      <c r="E48" s="351"/>
      <c r="F48" s="369" t="s">
        <v>98</v>
      </c>
      <c r="G48" s="369" t="s">
        <v>98</v>
      </c>
      <c r="H48" s="368" t="s">
        <v>98</v>
      </c>
      <c r="J48" s="503"/>
    </row>
    <row r="49" spans="1:31" ht="17.5" customHeight="1" thickBot="1" x14ac:dyDescent="0.25">
      <c r="A49" s="343" t="s">
        <v>244</v>
      </c>
      <c r="B49" s="342"/>
      <c r="C49" s="341"/>
      <c r="D49" s="347">
        <f>SUM(D28:D48)</f>
        <v>23184785</v>
      </c>
      <c r="E49" s="346">
        <f>SUM(E28:E48)</f>
        <v>23184785</v>
      </c>
      <c r="F49" s="338">
        <f t="shared" ref="F49:H49" si="3">SUM(F28:F48)</f>
        <v>0</v>
      </c>
      <c r="G49" s="338">
        <f t="shared" si="3"/>
        <v>0</v>
      </c>
      <c r="H49" s="337">
        <f t="shared" si="3"/>
        <v>0</v>
      </c>
      <c r="J49" s="125"/>
    </row>
    <row r="50" spans="1:31" ht="14.5" customHeight="1" x14ac:dyDescent="0.2">
      <c r="D50" s="131" t="str">
        <f>IF(D49-SUM(D28:D48)=0,"・",D49-SUM(E28:H48))</f>
        <v>・</v>
      </c>
      <c r="J50" s="125"/>
    </row>
    <row r="51" spans="1:31" ht="16.5" customHeight="1" thickBot="1" x14ac:dyDescent="0.25">
      <c r="A51" s="367" t="s">
        <v>327</v>
      </c>
      <c r="B51" s="366"/>
      <c r="C51" s="365"/>
      <c r="D51" s="364"/>
      <c r="E51" s="364"/>
      <c r="F51" s="364"/>
      <c r="G51" s="364"/>
      <c r="H51" s="363" t="s">
        <v>229</v>
      </c>
      <c r="N51" s="348"/>
    </row>
    <row r="52" spans="1:31" s="266" customFormat="1" ht="13.5" customHeight="1" thickBot="1" x14ac:dyDescent="0.25">
      <c r="A52" s="558" t="s">
        <v>234</v>
      </c>
      <c r="B52" s="501" t="s">
        <v>233</v>
      </c>
      <c r="C52" s="559" t="s">
        <v>232</v>
      </c>
      <c r="D52" s="548" t="s">
        <v>228</v>
      </c>
      <c r="E52" s="549" t="s">
        <v>227</v>
      </c>
      <c r="F52" s="550" t="s">
        <v>226</v>
      </c>
      <c r="G52" s="550" t="s">
        <v>225</v>
      </c>
      <c r="H52" s="500" t="s">
        <v>224</v>
      </c>
      <c r="J52" s="556"/>
      <c r="N52" s="560"/>
    </row>
    <row r="53" spans="1:31" ht="30.5" customHeight="1" thickBot="1" x14ac:dyDescent="0.25">
      <c r="A53" s="362" t="s">
        <v>242</v>
      </c>
      <c r="B53" s="361" t="s">
        <v>241</v>
      </c>
      <c r="C53" s="360" t="s">
        <v>240</v>
      </c>
      <c r="D53" s="359">
        <f>SUM(E53:H53)</f>
        <v>11285000</v>
      </c>
      <c r="E53" s="358">
        <v>11285000</v>
      </c>
      <c r="F53" s="357" t="s">
        <v>98</v>
      </c>
      <c r="G53" s="357" t="s">
        <v>98</v>
      </c>
      <c r="H53" s="356" t="s">
        <v>98</v>
      </c>
      <c r="I53" s="204"/>
      <c r="J53" s="520" t="s">
        <v>324</v>
      </c>
      <c r="K53" s="261"/>
      <c r="L53" s="261"/>
      <c r="M53" s="261"/>
      <c r="N53" s="345"/>
      <c r="O53" s="261"/>
      <c r="P53" s="261"/>
      <c r="Q53" s="261"/>
      <c r="R53" s="261"/>
      <c r="S53" s="261"/>
      <c r="T53" s="261"/>
      <c r="U53" s="261"/>
      <c r="V53" s="261"/>
      <c r="W53" s="261"/>
      <c r="X53" s="261"/>
      <c r="Y53" s="261"/>
      <c r="Z53" s="261"/>
      <c r="AA53" s="261"/>
      <c r="AB53" s="261"/>
      <c r="AC53" s="261"/>
      <c r="AD53" s="261"/>
      <c r="AE53" s="261"/>
    </row>
    <row r="54" spans="1:31" ht="1" hidden="1" customHeight="1" thickBot="1" x14ac:dyDescent="0.25">
      <c r="A54" s="544"/>
      <c r="B54" s="545"/>
      <c r="C54" s="546"/>
      <c r="D54" s="352"/>
      <c r="E54" s="351"/>
      <c r="F54" s="350" t="s">
        <v>98</v>
      </c>
      <c r="G54" s="350" t="s">
        <v>98</v>
      </c>
      <c r="H54" s="349" t="s">
        <v>98</v>
      </c>
      <c r="I54" s="204"/>
      <c r="J54" s="519"/>
    </row>
    <row r="55" spans="1:31" s="261" customFormat="1" ht="16.5" customHeight="1" thickBot="1" x14ac:dyDescent="0.25">
      <c r="A55" s="343" t="s">
        <v>236</v>
      </c>
      <c r="B55" s="342"/>
      <c r="C55" s="341"/>
      <c r="D55" s="347">
        <f>SUM(D53:D54)</f>
        <v>11285000</v>
      </c>
      <c r="E55" s="346">
        <f>SUM(E53:E54)</f>
        <v>11285000</v>
      </c>
      <c r="F55" s="338">
        <f>SUM(F53:F54)</f>
        <v>0</v>
      </c>
      <c r="G55" s="338">
        <f>SUM(G53:G54)</f>
        <v>0</v>
      </c>
      <c r="H55" s="337">
        <f>SUM(H53:H54)</f>
        <v>0</v>
      </c>
      <c r="I55" s="131"/>
      <c r="J55" s="131"/>
      <c r="K55"/>
      <c r="L55"/>
      <c r="M55"/>
      <c r="N55"/>
      <c r="O55"/>
      <c r="P55"/>
      <c r="Q55"/>
      <c r="R55"/>
      <c r="S55"/>
      <c r="T55"/>
      <c r="U55"/>
      <c r="V55"/>
      <c r="W55"/>
      <c r="X55"/>
      <c r="Y55"/>
      <c r="Z55"/>
      <c r="AA55"/>
      <c r="AB55"/>
      <c r="AC55"/>
      <c r="AD55"/>
      <c r="AE55"/>
    </row>
    <row r="56" spans="1:31" ht="33" hidden="1" customHeight="1" x14ac:dyDescent="0.2">
      <c r="J56" s="128"/>
    </row>
    <row r="57" spans="1:31" ht="33" hidden="1" customHeight="1" thickBot="1" x14ac:dyDescent="0.25">
      <c r="A57" s="312" t="s">
        <v>328</v>
      </c>
      <c r="H57" s="206" t="s">
        <v>229</v>
      </c>
      <c r="J57" s="125"/>
    </row>
    <row r="58" spans="1:31" ht="33" hidden="1" customHeight="1" thickBot="1" x14ac:dyDescent="0.25">
      <c r="A58" s="329" t="s">
        <v>234</v>
      </c>
      <c r="B58" s="328" t="s">
        <v>233</v>
      </c>
      <c r="C58" s="327" t="s">
        <v>232</v>
      </c>
      <c r="D58" s="326" t="s">
        <v>228</v>
      </c>
      <c r="E58" s="325" t="s">
        <v>227</v>
      </c>
      <c r="F58" s="324" t="s">
        <v>226</v>
      </c>
      <c r="G58" s="324" t="s">
        <v>225</v>
      </c>
      <c r="H58" s="344" t="s">
        <v>224</v>
      </c>
      <c r="J58" s="125"/>
    </row>
    <row r="59" spans="1:31" ht="33" hidden="1" customHeight="1" x14ac:dyDescent="0.2">
      <c r="A59" s="378"/>
      <c r="B59" s="459"/>
      <c r="C59" s="506"/>
      <c r="D59" s="457">
        <f>SUM(E59:H59)</f>
        <v>0</v>
      </c>
      <c r="E59" s="456"/>
      <c r="F59" s="455" t="s">
        <v>98</v>
      </c>
      <c r="G59" s="455" t="s">
        <v>98</v>
      </c>
      <c r="H59" s="454" t="s">
        <v>98</v>
      </c>
    </row>
    <row r="60" spans="1:31" ht="33" hidden="1" customHeight="1" x14ac:dyDescent="0.2">
      <c r="A60" s="507"/>
      <c r="B60" s="508"/>
      <c r="C60" s="509"/>
      <c r="D60" s="510"/>
      <c r="E60" s="511"/>
      <c r="F60" s="387"/>
      <c r="G60" s="387"/>
      <c r="H60" s="386"/>
      <c r="J60" s="125"/>
    </row>
    <row r="61" spans="1:31" ht="33" hidden="1" customHeight="1" x14ac:dyDescent="0.2">
      <c r="A61" s="507"/>
      <c r="B61" s="508"/>
      <c r="C61" s="509"/>
      <c r="D61" s="510"/>
      <c r="E61" s="511"/>
      <c r="F61" s="387"/>
      <c r="G61" s="387"/>
      <c r="H61" s="386"/>
      <c r="J61" s="125"/>
      <c r="K61" s="261"/>
      <c r="L61" s="261"/>
      <c r="M61" s="261"/>
      <c r="N61" s="261"/>
      <c r="O61" s="261"/>
      <c r="P61" s="261"/>
      <c r="Q61" s="261"/>
      <c r="R61" s="261"/>
      <c r="S61" s="261"/>
      <c r="T61" s="261"/>
      <c r="U61" s="261"/>
      <c r="V61" s="261"/>
      <c r="W61" s="261"/>
      <c r="X61" s="261"/>
      <c r="Y61" s="261"/>
      <c r="Z61" s="261"/>
      <c r="AA61" s="261"/>
      <c r="AB61" s="261"/>
      <c r="AC61" s="261"/>
      <c r="AD61" s="261"/>
      <c r="AE61" s="261"/>
    </row>
    <row r="62" spans="1:31" ht="33" hidden="1" customHeight="1" thickBot="1" x14ac:dyDescent="0.25">
      <c r="A62" s="512"/>
      <c r="B62" s="513"/>
      <c r="C62" s="514"/>
      <c r="D62" s="515">
        <f>SUM(E62:H62)</f>
        <v>0</v>
      </c>
      <c r="E62" s="516"/>
      <c r="F62" s="517" t="s">
        <v>98</v>
      </c>
      <c r="G62" s="517" t="s">
        <v>98</v>
      </c>
      <c r="H62" s="518" t="s">
        <v>98</v>
      </c>
      <c r="I62" s="204"/>
      <c r="J62" s="125"/>
    </row>
    <row r="63" spans="1:31" s="261" customFormat="1" ht="33" hidden="1" customHeight="1" thickBot="1" x14ac:dyDescent="0.25">
      <c r="A63" s="336" t="s">
        <v>231</v>
      </c>
      <c r="B63" s="335"/>
      <c r="C63" s="334"/>
      <c r="D63" s="333">
        <f>SUM(D62:D62)</f>
        <v>0</v>
      </c>
      <c r="E63" s="332">
        <f>SUM(E62:E62)</f>
        <v>0</v>
      </c>
      <c r="F63" s="331">
        <f>SUM(F62:F62)</f>
        <v>0</v>
      </c>
      <c r="G63" s="331">
        <f>SUM(G62:G62)</f>
        <v>0</v>
      </c>
      <c r="H63" s="330">
        <f>SUM(H62:H62)</f>
        <v>0</v>
      </c>
      <c r="I63" s="131"/>
      <c r="J63" s="125"/>
      <c r="K63"/>
      <c r="L63"/>
      <c r="M63"/>
      <c r="N63"/>
      <c r="O63"/>
      <c r="P63"/>
      <c r="Q63"/>
      <c r="R63"/>
      <c r="S63"/>
      <c r="T63"/>
      <c r="U63"/>
      <c r="V63"/>
      <c r="W63"/>
      <c r="X63"/>
      <c r="Y63"/>
      <c r="Z63"/>
      <c r="AA63"/>
      <c r="AB63"/>
      <c r="AC63"/>
      <c r="AD63"/>
      <c r="AE63"/>
    </row>
    <row r="64" spans="1:31" ht="15" customHeight="1" x14ac:dyDescent="0.2">
      <c r="J64" s="125"/>
    </row>
    <row r="65" spans="1:31" ht="14" customHeight="1" thickBot="1" x14ac:dyDescent="0.25">
      <c r="A65" s="312" t="s">
        <v>345</v>
      </c>
      <c r="H65" s="206" t="s">
        <v>229</v>
      </c>
      <c r="J65" s="131"/>
    </row>
    <row r="66" spans="1:31" s="266" customFormat="1" ht="12.5" customHeight="1" thickBot="1" x14ac:dyDescent="0.25">
      <c r="A66" s="558"/>
      <c r="B66" s="501"/>
      <c r="C66" s="559"/>
      <c r="D66" s="548" t="s">
        <v>228</v>
      </c>
      <c r="E66" s="549" t="s">
        <v>227</v>
      </c>
      <c r="F66" s="550" t="s">
        <v>226</v>
      </c>
      <c r="G66" s="550" t="s">
        <v>225</v>
      </c>
      <c r="H66" s="500" t="s">
        <v>224</v>
      </c>
      <c r="J66" s="266" t="s">
        <v>347</v>
      </c>
      <c r="K66" s="561"/>
      <c r="L66" s="561"/>
      <c r="M66" s="561"/>
      <c r="N66" s="561"/>
      <c r="O66" s="561"/>
      <c r="P66" s="561"/>
      <c r="Q66" s="561"/>
      <c r="R66" s="561"/>
      <c r="S66" s="561"/>
      <c r="T66" s="561"/>
      <c r="U66" s="561"/>
      <c r="V66" s="561"/>
      <c r="W66" s="561"/>
      <c r="X66" s="561"/>
      <c r="Y66" s="561"/>
      <c r="Z66" s="561"/>
      <c r="AA66" s="561"/>
      <c r="AB66" s="561"/>
      <c r="AC66" s="561"/>
      <c r="AD66" s="561"/>
      <c r="AE66" s="561"/>
    </row>
    <row r="67" spans="1:31" ht="18" customHeight="1" thickBot="1" x14ac:dyDescent="0.25">
      <c r="A67" s="321" t="s">
        <v>346</v>
      </c>
      <c r="B67" s="320"/>
      <c r="C67" s="319"/>
      <c r="D67" s="318">
        <f>D24-D49+D55-D63</f>
        <v>2173372</v>
      </c>
      <c r="E67" s="317">
        <f t="shared" ref="E67:H67" si="4">E24-E49+E55-E63</f>
        <v>0</v>
      </c>
      <c r="F67" s="316">
        <f t="shared" si="4"/>
        <v>1099800</v>
      </c>
      <c r="G67" s="316">
        <f t="shared" si="4"/>
        <v>1073572</v>
      </c>
      <c r="H67" s="315">
        <f t="shared" si="4"/>
        <v>0</v>
      </c>
      <c r="I67" s="204"/>
      <c r="J67" s="563">
        <f>SUM(E67:H67)</f>
        <v>2173372</v>
      </c>
      <c r="K67" s="313"/>
      <c r="L67" s="313"/>
      <c r="M67" s="313"/>
      <c r="N67" s="313"/>
      <c r="O67" s="313"/>
      <c r="P67" s="313"/>
      <c r="Q67" s="313"/>
      <c r="R67" s="313"/>
      <c r="S67" s="313"/>
      <c r="T67" s="313"/>
      <c r="U67" s="313"/>
      <c r="V67" s="313"/>
      <c r="W67" s="313"/>
      <c r="X67" s="313"/>
      <c r="Y67" s="313"/>
      <c r="Z67" s="313"/>
      <c r="AA67" s="313"/>
      <c r="AB67" s="313"/>
      <c r="AC67" s="313"/>
      <c r="AD67" s="313"/>
      <c r="AE67" s="313"/>
    </row>
    <row r="68" spans="1:31" s="261" customFormat="1" ht="8.5" customHeight="1" x14ac:dyDescent="0.2">
      <c r="A68" s="312"/>
      <c r="B68" s="205"/>
      <c r="C68" s="311"/>
      <c r="D68" s="131" t="str">
        <f>IF(D67-SUM(E67:H67)=0,"・",D67-SUM(E67:H67))</f>
        <v>・</v>
      </c>
      <c r="E68" s="131"/>
      <c r="F68" s="131"/>
      <c r="G68" s="131"/>
      <c r="H68" s="205"/>
      <c r="I68" s="314"/>
      <c r="M68"/>
      <c r="N68"/>
      <c r="O68"/>
      <c r="P68"/>
      <c r="Q68"/>
      <c r="R68"/>
      <c r="S68"/>
      <c r="T68"/>
      <c r="U68"/>
      <c r="V68"/>
      <c r="W68"/>
      <c r="X68"/>
      <c r="Y68"/>
      <c r="Z68"/>
      <c r="AA68"/>
      <c r="AB68"/>
      <c r="AC68"/>
      <c r="AD68"/>
      <c r="AE68"/>
    </row>
    <row r="69" spans="1:31" s="313" customFormat="1" ht="28.25" customHeight="1" thickBot="1" x14ac:dyDescent="0.25">
      <c r="A69" s="312"/>
      <c r="B69" s="205"/>
      <c r="C69" s="311"/>
      <c r="D69" s="131"/>
      <c r="E69" s="131" t="s">
        <v>222</v>
      </c>
      <c r="F69" s="131"/>
      <c r="G69" s="131"/>
      <c r="H69" s="205"/>
      <c r="I69" s="131"/>
      <c r="J69" s="125" t="s">
        <v>371</v>
      </c>
      <c r="K69" s="130" t="s">
        <v>198</v>
      </c>
      <c r="L69" s="130" t="s">
        <v>373</v>
      </c>
      <c r="M69"/>
      <c r="N69"/>
      <c r="O69"/>
      <c r="P69"/>
      <c r="Q69"/>
      <c r="R69"/>
      <c r="S69"/>
      <c r="T69"/>
      <c r="U69"/>
      <c r="V69"/>
      <c r="W69"/>
      <c r="X69"/>
      <c r="Y69"/>
      <c r="Z69"/>
      <c r="AA69"/>
      <c r="AB69"/>
      <c r="AC69"/>
      <c r="AD69"/>
      <c r="AE69"/>
    </row>
    <row r="70" spans="1:31" s="313" customFormat="1" ht="28.25" customHeight="1" thickBot="1" x14ac:dyDescent="0.25">
      <c r="A70" s="312"/>
      <c r="B70" s="205"/>
      <c r="C70" s="564" t="s">
        <v>375</v>
      </c>
      <c r="D70" s="578"/>
      <c r="E70" s="579"/>
      <c r="F70" s="131"/>
      <c r="G70" s="131"/>
      <c r="H70" s="205"/>
      <c r="I70" s="131"/>
      <c r="J70" s="594">
        <v>30</v>
      </c>
      <c r="K70" s="593">
        <f>K80</f>
        <v>1603</v>
      </c>
      <c r="L70" s="583">
        <f>J70*K70</f>
        <v>48090</v>
      </c>
      <c r="M70"/>
      <c r="N70"/>
      <c r="O70"/>
      <c r="P70"/>
      <c r="Q70"/>
      <c r="R70"/>
      <c r="S70"/>
      <c r="T70"/>
      <c r="U70"/>
      <c r="V70"/>
      <c r="W70"/>
      <c r="X70"/>
      <c r="Y70"/>
      <c r="Z70"/>
      <c r="AA70"/>
      <c r="AB70"/>
      <c r="AC70"/>
      <c r="AD70"/>
      <c r="AE70"/>
    </row>
    <row r="71" spans="1:31" ht="28.25" customHeight="1" thickBot="1" x14ac:dyDescent="0.25">
      <c r="C71" s="564"/>
      <c r="D71" s="566"/>
      <c r="E71" s="565" t="s">
        <v>227</v>
      </c>
      <c r="J71" s="581">
        <v>20</v>
      </c>
      <c r="K71" s="582">
        <f>K81</f>
        <v>1355</v>
      </c>
      <c r="L71" s="583">
        <f>J71*K71</f>
        <v>27100</v>
      </c>
    </row>
    <row r="72" spans="1:31" ht="33" customHeight="1" thickBot="1" x14ac:dyDescent="0.25">
      <c r="C72" s="567" t="str">
        <f>C33</f>
        <v>国民健康保険料の子どもに係る均等割の廃止(18歳未満対象)</v>
      </c>
      <c r="D72" s="568"/>
      <c r="E72" s="569"/>
      <c r="J72" s="581">
        <v>10</v>
      </c>
      <c r="K72" s="582">
        <f>K74-K70-K71</f>
        <v>31042</v>
      </c>
      <c r="L72" s="583">
        <f>J72*K72</f>
        <v>310420</v>
      </c>
    </row>
    <row r="73" spans="1:31" ht="34.5" hidden="1" customHeight="1" x14ac:dyDescent="0.2">
      <c r="C73" s="570"/>
      <c r="D73" s="571"/>
      <c r="E73" s="572"/>
      <c r="J73" s="587" t="s">
        <v>370</v>
      </c>
      <c r="K73" s="173">
        <v>34500</v>
      </c>
      <c r="L73" s="584">
        <f>SUM(L70:L71)</f>
        <v>75190</v>
      </c>
    </row>
    <row r="74" spans="1:31" ht="34.5" customHeight="1" thickBot="1" x14ac:dyDescent="0.25">
      <c r="C74" s="570" t="str">
        <f>C35</f>
        <v>子ども医療費の助成対象者を18歳以下の通院に拡大</v>
      </c>
      <c r="D74" s="571"/>
      <c r="E74" s="572"/>
      <c r="J74" s="547" t="s">
        <v>376</v>
      </c>
      <c r="K74" s="581">
        <v>34000</v>
      </c>
      <c r="L74" s="173">
        <f>SUM(L70:L72)</f>
        <v>385610</v>
      </c>
    </row>
    <row r="75" spans="1:31" ht="28.25" customHeight="1" x14ac:dyDescent="0.2">
      <c r="C75" s="570" t="str">
        <f>C36</f>
        <v>奨学金返還支援制度の創設(一人年360千円×100人)</v>
      </c>
      <c r="D75" s="571" t="s">
        <v>379</v>
      </c>
      <c r="E75" s="572"/>
      <c r="J75" s="173"/>
      <c r="K75" s="173" t="s">
        <v>369</v>
      </c>
      <c r="L75" s="173">
        <f>L74-L82</f>
        <v>323607</v>
      </c>
    </row>
    <row r="76" spans="1:31" ht="28" hidden="1" customHeight="1" x14ac:dyDescent="0.2">
      <c r="C76" s="570"/>
      <c r="D76" s="571"/>
      <c r="E76" s="572"/>
      <c r="J76" s="173"/>
      <c r="K76" s="173"/>
      <c r="L76" s="173"/>
      <c r="N76">
        <v>26</v>
      </c>
      <c r="O76">
        <v>15</v>
      </c>
      <c r="P76" t="s">
        <v>367</v>
      </c>
    </row>
    <row r="77" spans="1:31" ht="28" hidden="1" customHeight="1" x14ac:dyDescent="0.2">
      <c r="C77" s="570"/>
      <c r="D77" s="571"/>
      <c r="E77" s="572"/>
      <c r="J77" s="131"/>
    </row>
    <row r="78" spans="1:31" ht="28.25" customHeight="1" x14ac:dyDescent="0.2">
      <c r="C78" s="570" t="str">
        <f t="shared" ref="C78:C85" si="5">C39</f>
        <v>高等学校給付型奨学金の支給を非課税全世帯対象に拡大（全学年）</v>
      </c>
      <c r="D78" s="571"/>
      <c r="E78" s="572">
        <f t="shared" ref="E78:E85" si="6">E39</f>
        <v>406800</v>
      </c>
      <c r="J78" s="131"/>
    </row>
    <row r="79" spans="1:31" ht="28.25" customHeight="1" thickBot="1" x14ac:dyDescent="0.25">
      <c r="C79" s="570" t="str">
        <f t="shared" si="5"/>
        <v>30人学級を小学3年生までの拡大</v>
      </c>
      <c r="D79" s="571"/>
      <c r="E79" s="572">
        <f t="shared" si="6"/>
        <v>1452900</v>
      </c>
      <c r="J79" s="125" t="s">
        <v>368</v>
      </c>
    </row>
    <row r="80" spans="1:31" ht="28.25" customHeight="1" thickBot="1" x14ac:dyDescent="0.25">
      <c r="C80" s="570" t="str">
        <f t="shared" si="5"/>
        <v>小学校給食費の無料化（全学年対象）</v>
      </c>
      <c r="D80" s="571"/>
      <c r="E80" s="572">
        <f t="shared" si="6"/>
        <v>4200000</v>
      </c>
      <c r="J80" s="541">
        <v>26</v>
      </c>
      <c r="K80" s="580">
        <v>1603</v>
      </c>
      <c r="L80" s="173">
        <f>J80*K80</f>
        <v>41678</v>
      </c>
    </row>
    <row r="81" spans="1:31" ht="28.25" customHeight="1" thickBot="1" x14ac:dyDescent="0.25">
      <c r="C81" s="570" t="str">
        <f t="shared" si="5"/>
        <v>小学校給食調理の外部委託拡大の中止(7校)</v>
      </c>
      <c r="D81" s="571"/>
      <c r="E81" s="572">
        <f t="shared" si="6"/>
        <v>197562</v>
      </c>
      <c r="J81" s="173">
        <v>15</v>
      </c>
      <c r="K81" s="589">
        <v>1355</v>
      </c>
      <c r="L81" s="173">
        <f>J81*K81</f>
        <v>20325</v>
      </c>
    </row>
    <row r="82" spans="1:31" s="131" customFormat="1" ht="28.25" customHeight="1" x14ac:dyDescent="0.2">
      <c r="A82" s="312"/>
      <c r="B82" s="205"/>
      <c r="C82" s="570" t="str">
        <f t="shared" si="5"/>
        <v>学校図書館司書の全校配置(年35週)</v>
      </c>
      <c r="D82" s="571"/>
      <c r="E82" s="572">
        <f t="shared" si="6"/>
        <v>199175</v>
      </c>
      <c r="H82" s="205"/>
      <c r="J82" s="173"/>
      <c r="K82" s="173">
        <f>SUM(K80:K81)</f>
        <v>2958</v>
      </c>
      <c r="L82" s="592">
        <f>SUM(L80:L81)</f>
        <v>62003</v>
      </c>
      <c r="M82"/>
      <c r="N82"/>
      <c r="O82"/>
      <c r="P82"/>
      <c r="Q82"/>
      <c r="R82"/>
      <c r="S82"/>
      <c r="T82"/>
      <c r="U82"/>
      <c r="V82"/>
      <c r="W82"/>
      <c r="X82"/>
      <c r="Y82"/>
      <c r="Z82"/>
      <c r="AA82"/>
      <c r="AB82"/>
      <c r="AC82"/>
      <c r="AD82"/>
      <c r="AE82"/>
    </row>
    <row r="83" spans="1:31" s="131" customFormat="1" ht="28.25" customHeight="1" x14ac:dyDescent="0.2">
      <c r="A83" s="312"/>
      <c r="B83" s="205"/>
      <c r="C83" s="570" t="str">
        <f t="shared" si="5"/>
        <v>35人学級を中学２年生まで拡大</v>
      </c>
      <c r="D83" s="571"/>
      <c r="E83" s="572">
        <f t="shared" si="6"/>
        <v>661200</v>
      </c>
      <c r="H83" s="205"/>
      <c r="J83" s="590"/>
      <c r="K83" s="591"/>
      <c r="L83" s="591"/>
      <c r="M83"/>
      <c r="N83"/>
      <c r="O83"/>
      <c r="P83"/>
      <c r="Q83"/>
      <c r="R83"/>
      <c r="S83"/>
      <c r="T83"/>
      <c r="U83"/>
      <c r="V83"/>
      <c r="W83"/>
      <c r="X83"/>
      <c r="Y83"/>
      <c r="Z83"/>
      <c r="AA83"/>
      <c r="AB83"/>
      <c r="AC83"/>
      <c r="AD83"/>
      <c r="AE83"/>
    </row>
    <row r="84" spans="1:31" s="131" customFormat="1" ht="28.25" customHeight="1" x14ac:dyDescent="0.2">
      <c r="A84" s="312"/>
      <c r="B84" s="205"/>
      <c r="C84" s="570" t="str">
        <f t="shared" si="5"/>
        <v>学校図書館司書の全校配置(年35週)</v>
      </c>
      <c r="D84" s="571"/>
      <c r="E84" s="572">
        <f t="shared" si="6"/>
        <v>85361</v>
      </c>
      <c r="H84" s="205"/>
      <c r="J84" s="541"/>
      <c r="K84" s="592"/>
      <c r="L84" s="592"/>
      <c r="M84"/>
      <c r="N84"/>
      <c r="O84"/>
      <c r="P84"/>
      <c r="Q84" s="586"/>
      <c r="R84" s="586"/>
      <c r="S84"/>
      <c r="T84"/>
      <c r="U84"/>
      <c r="V84"/>
      <c r="W84"/>
      <c r="X84"/>
      <c r="Y84"/>
      <c r="Z84"/>
      <c r="AA84"/>
      <c r="AB84"/>
      <c r="AC84"/>
      <c r="AD84"/>
      <c r="AE84"/>
    </row>
    <row r="85" spans="1:31" s="131" customFormat="1" ht="28.25" customHeight="1" thickBot="1" x14ac:dyDescent="0.25">
      <c r="A85" s="312"/>
      <c r="B85" s="205"/>
      <c r="C85" s="573" t="str">
        <f t="shared" si="5"/>
        <v>私立高等学校授業料補助を全世帯対象とし、単価を引き上げ</v>
      </c>
      <c r="D85" s="574"/>
      <c r="E85" s="575">
        <f t="shared" si="6"/>
        <v>324000</v>
      </c>
      <c r="H85" s="205"/>
      <c r="J85" s="592"/>
      <c r="K85" s="592"/>
      <c r="L85" s="592"/>
      <c r="M85"/>
      <c r="N85"/>
      <c r="O85"/>
      <c r="P85"/>
      <c r="Q85" s="586"/>
      <c r="R85" s="586"/>
      <c r="S85"/>
      <c r="T85"/>
      <c r="U85"/>
      <c r="V85"/>
      <c r="W85"/>
      <c r="X85"/>
      <c r="Y85"/>
      <c r="Z85"/>
      <c r="AA85"/>
      <c r="AB85"/>
      <c r="AC85"/>
      <c r="AD85"/>
      <c r="AE85"/>
    </row>
    <row r="86" spans="1:31" s="131" customFormat="1" ht="28.25" customHeight="1" thickBot="1" x14ac:dyDescent="0.25">
      <c r="A86" s="312"/>
      <c r="B86" s="205"/>
      <c r="C86" s="595" t="s">
        <v>367</v>
      </c>
      <c r="D86" s="576"/>
      <c r="E86" s="577">
        <f>SUM(E72:E85)</f>
        <v>7526998</v>
      </c>
      <c r="H86" s="205"/>
      <c r="J86" s="592"/>
      <c r="K86" s="592"/>
      <c r="L86" s="592"/>
      <c r="M86"/>
      <c r="N86"/>
      <c r="O86"/>
      <c r="P86"/>
      <c r="Q86" s="586"/>
      <c r="R86" s="586"/>
      <c r="S86"/>
      <c r="T86"/>
      <c r="U86"/>
      <c r="V86"/>
      <c r="W86"/>
      <c r="X86"/>
      <c r="Y86"/>
      <c r="Z86"/>
      <c r="AA86"/>
      <c r="AB86"/>
      <c r="AC86"/>
      <c r="AD86"/>
      <c r="AE86"/>
    </row>
    <row r="87" spans="1:31" s="131" customFormat="1" ht="28.25" customHeight="1" x14ac:dyDescent="0.2">
      <c r="A87" s="312"/>
      <c r="B87" s="205"/>
      <c r="C87" s="311"/>
      <c r="D87" s="311"/>
      <c r="E87" s="311"/>
      <c r="H87" s="205"/>
      <c r="J87" s="590"/>
      <c r="K87" s="591"/>
      <c r="L87" s="591"/>
      <c r="M87"/>
      <c r="N87"/>
      <c r="O87"/>
      <c r="P87"/>
      <c r="Q87" s="586"/>
      <c r="R87" s="586"/>
      <c r="S87"/>
      <c r="T87"/>
      <c r="U87"/>
      <c r="V87"/>
      <c r="W87"/>
      <c r="X87"/>
      <c r="Y87"/>
      <c r="Z87"/>
      <c r="AA87"/>
      <c r="AB87"/>
      <c r="AC87"/>
      <c r="AD87"/>
      <c r="AE87"/>
    </row>
    <row r="88" spans="1:31" s="131" customFormat="1" ht="28.25" customHeight="1" x14ac:dyDescent="0.2">
      <c r="A88" s="312"/>
      <c r="B88" s="205"/>
      <c r="C88" s="311"/>
      <c r="D88" s="311"/>
      <c r="E88" s="311"/>
      <c r="H88" s="205"/>
      <c r="J88" s="541"/>
      <c r="K88" s="592"/>
      <c r="L88" s="592"/>
      <c r="M88"/>
      <c r="N88"/>
      <c r="O88"/>
      <c r="P88"/>
      <c r="Q88" s="586"/>
      <c r="R88" s="586"/>
      <c r="S88"/>
      <c r="T88"/>
      <c r="U88"/>
      <c r="V88"/>
      <c r="W88"/>
      <c r="X88"/>
      <c r="Y88"/>
      <c r="Z88"/>
      <c r="AA88"/>
      <c r="AB88"/>
      <c r="AC88"/>
      <c r="AD88"/>
      <c r="AE88"/>
    </row>
    <row r="89" spans="1:31" s="131" customFormat="1" ht="28.25" customHeight="1" x14ac:dyDescent="0.2">
      <c r="A89" s="312"/>
      <c r="B89" s="205"/>
      <c r="C89" s="311"/>
      <c r="D89" s="311"/>
      <c r="E89" s="311"/>
      <c r="H89" s="205"/>
      <c r="J89" s="592"/>
      <c r="K89" s="592"/>
      <c r="L89" s="592"/>
      <c r="M89"/>
      <c r="N89"/>
      <c r="O89"/>
      <c r="P89"/>
      <c r="Q89" s="586"/>
      <c r="R89" s="586"/>
      <c r="S89"/>
      <c r="T89"/>
      <c r="U89"/>
      <c r="V89"/>
      <c r="W89"/>
      <c r="X89"/>
      <c r="Y89"/>
      <c r="Z89"/>
      <c r="AA89"/>
      <c r="AB89"/>
      <c r="AC89"/>
      <c r="AD89"/>
      <c r="AE89"/>
    </row>
    <row r="90" spans="1:31" s="131" customFormat="1" ht="28.25" customHeight="1" x14ac:dyDescent="0.2">
      <c r="A90" s="312"/>
      <c r="B90" s="205"/>
      <c r="C90" s="311"/>
      <c r="D90" s="311"/>
      <c r="E90" s="311"/>
      <c r="H90" s="205"/>
      <c r="J90" s="592"/>
      <c r="K90" s="592"/>
      <c r="L90" s="592"/>
      <c r="M90"/>
      <c r="N90"/>
      <c r="O90"/>
      <c r="P90"/>
      <c r="Q90" s="586"/>
      <c r="R90" s="586"/>
      <c r="S90"/>
      <c r="T90"/>
      <c r="U90"/>
      <c r="V90"/>
      <c r="W90"/>
      <c r="X90"/>
      <c r="Y90"/>
      <c r="Z90"/>
      <c r="AA90"/>
      <c r="AB90"/>
      <c r="AC90"/>
      <c r="AD90"/>
      <c r="AE90"/>
    </row>
    <row r="91" spans="1:31" s="131" customFormat="1" ht="28.25" customHeight="1" x14ac:dyDescent="0.2">
      <c r="A91" s="312"/>
      <c r="B91" s="205"/>
      <c r="C91" s="311"/>
      <c r="D91" s="311"/>
      <c r="E91" s="311"/>
      <c r="H91" s="205"/>
      <c r="J91"/>
      <c r="K91"/>
      <c r="L91"/>
      <c r="M91"/>
      <c r="N91"/>
      <c r="O91"/>
      <c r="P91"/>
      <c r="Q91" s="586"/>
      <c r="R91" s="586"/>
      <c r="S91"/>
      <c r="T91"/>
      <c r="U91"/>
      <c r="V91"/>
      <c r="W91"/>
      <c r="X91"/>
      <c r="Y91"/>
      <c r="Z91"/>
      <c r="AA91"/>
      <c r="AB91"/>
      <c r="AC91"/>
      <c r="AD91"/>
      <c r="AE91"/>
    </row>
    <row r="92" spans="1:31" s="131" customFormat="1" ht="28.25" customHeight="1" x14ac:dyDescent="0.2">
      <c r="A92" s="312"/>
      <c r="B92" s="205"/>
      <c r="C92" s="311"/>
      <c r="D92" s="311"/>
      <c r="E92" s="311"/>
      <c r="H92" s="205"/>
      <c r="J92" s="585"/>
      <c r="K92"/>
      <c r="L92"/>
      <c r="M92"/>
      <c r="N92"/>
      <c r="O92"/>
      <c r="P92"/>
      <c r="Q92"/>
      <c r="R92"/>
      <c r="S92"/>
      <c r="T92"/>
      <c r="U92"/>
      <c r="V92"/>
      <c r="W92"/>
      <c r="X92"/>
      <c r="Y92"/>
      <c r="Z92"/>
      <c r="AA92"/>
      <c r="AB92"/>
      <c r="AC92"/>
      <c r="AD92"/>
      <c r="AE92"/>
    </row>
    <row r="93" spans="1:31" s="131" customFormat="1" ht="28.25" customHeight="1" x14ac:dyDescent="0.2">
      <c r="A93" s="312"/>
      <c r="B93" s="205"/>
      <c r="C93" s="311"/>
      <c r="D93" s="311"/>
      <c r="E93" s="311"/>
      <c r="H93" s="205"/>
      <c r="J93"/>
      <c r="K93"/>
      <c r="L93"/>
      <c r="M93"/>
      <c r="N93"/>
      <c r="O93"/>
      <c r="P93"/>
      <c r="Q93"/>
      <c r="R93"/>
      <c r="S93"/>
      <c r="T93"/>
      <c r="U93"/>
      <c r="V93"/>
      <c r="W93"/>
      <c r="X93"/>
      <c r="Y93"/>
      <c r="Z93"/>
      <c r="AA93"/>
      <c r="AB93"/>
      <c r="AC93"/>
      <c r="AD93"/>
      <c r="AE93"/>
    </row>
    <row r="94" spans="1:31" s="131" customFormat="1" ht="28.25" customHeight="1" x14ac:dyDescent="0.2">
      <c r="A94" s="312"/>
      <c r="B94" s="205"/>
      <c r="C94" s="311"/>
      <c r="D94" s="311"/>
      <c r="E94" s="311"/>
      <c r="H94" s="205"/>
      <c r="J94"/>
      <c r="K94"/>
      <c r="L94"/>
      <c r="M94"/>
      <c r="N94"/>
      <c r="O94"/>
      <c r="P94"/>
      <c r="Q94"/>
      <c r="R94"/>
      <c r="S94"/>
      <c r="T94"/>
      <c r="U94"/>
      <c r="V94"/>
      <c r="W94"/>
      <c r="X94"/>
      <c r="Y94"/>
      <c r="Z94"/>
      <c r="AA94"/>
      <c r="AB94"/>
      <c r="AC94"/>
      <c r="AD94"/>
      <c r="AE94"/>
    </row>
    <row r="95" spans="1:31" s="131" customFormat="1" ht="28.25" customHeight="1" x14ac:dyDescent="0.2">
      <c r="A95" s="312"/>
      <c r="B95" s="205"/>
      <c r="C95" s="311"/>
      <c r="D95" s="311"/>
      <c r="E95" s="311"/>
      <c r="H95" s="205"/>
      <c r="J95"/>
      <c r="K95"/>
      <c r="L95"/>
      <c r="M95"/>
      <c r="N95"/>
      <c r="O95"/>
      <c r="P95"/>
      <c r="Q95"/>
      <c r="R95"/>
      <c r="S95"/>
      <c r="T95"/>
      <c r="U95"/>
      <c r="V95"/>
      <c r="W95"/>
      <c r="X95"/>
      <c r="Y95"/>
      <c r="Z95"/>
      <c r="AA95"/>
      <c r="AB95"/>
      <c r="AC95"/>
      <c r="AD95"/>
      <c r="AE95"/>
    </row>
    <row r="96" spans="1:31" s="131" customFormat="1" ht="28.25" customHeight="1" x14ac:dyDescent="0.2">
      <c r="A96" s="312"/>
      <c r="B96" s="205"/>
      <c r="C96" s="311"/>
      <c r="D96" s="311"/>
      <c r="E96" s="311"/>
      <c r="H96" s="205"/>
      <c r="J96"/>
      <c r="K96"/>
      <c r="L96"/>
      <c r="M96"/>
      <c r="O96"/>
      <c r="P96"/>
      <c r="Q96"/>
      <c r="R96"/>
      <c r="S96"/>
      <c r="T96"/>
      <c r="U96"/>
      <c r="V96"/>
      <c r="W96"/>
      <c r="X96"/>
      <c r="Y96"/>
      <c r="Z96"/>
      <c r="AA96"/>
      <c r="AB96"/>
      <c r="AC96"/>
      <c r="AD96"/>
      <c r="AE96"/>
    </row>
    <row r="97" spans="1:31" s="131" customFormat="1" ht="28.25" customHeight="1" x14ac:dyDescent="0.2">
      <c r="A97" s="312"/>
      <c r="B97" s="205"/>
      <c r="C97" s="311"/>
      <c r="D97" s="311"/>
      <c r="E97" s="311"/>
      <c r="H97" s="205"/>
      <c r="J97"/>
      <c r="K97"/>
      <c r="L97"/>
      <c r="M97"/>
      <c r="N97"/>
      <c r="O97"/>
      <c r="P97"/>
      <c r="Q97"/>
      <c r="R97"/>
      <c r="S97"/>
      <c r="T97"/>
      <c r="U97"/>
      <c r="V97"/>
      <c r="W97"/>
      <c r="X97"/>
      <c r="Y97"/>
      <c r="Z97"/>
      <c r="AA97"/>
      <c r="AB97"/>
      <c r="AC97"/>
      <c r="AD97"/>
      <c r="AE97"/>
    </row>
  </sheetData>
  <mergeCells count="1">
    <mergeCell ref="A1:H1"/>
  </mergeCells>
  <phoneticPr fontId="11"/>
  <pageMargins left="0.23622047244094491" right="0.23622047244094491" top="0.19685039370078741"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topLeftCell="A13" zoomScale="79" zoomScaleNormal="79" workbookViewId="0">
      <selection activeCell="J30" sqref="J30"/>
    </sheetView>
  </sheetViews>
  <sheetFormatPr defaultRowHeight="28.25" customHeight="1" x14ac:dyDescent="0.2"/>
  <cols>
    <col min="1" max="1" width="13.453125" style="312" customWidth="1"/>
    <col min="2" max="2" width="11" style="205" customWidth="1"/>
    <col min="3" max="3" width="26.08984375" style="311" customWidth="1"/>
    <col min="4" max="4" width="0.453125" style="131" customWidth="1"/>
    <col min="5" max="5" width="12.26953125" style="131" customWidth="1"/>
    <col min="6" max="7" width="0.81640625" style="131" customWidth="1"/>
    <col min="8" max="8" width="0.81640625" style="205" customWidth="1"/>
    <col min="9" max="9" width="0.36328125" style="131" customWidth="1"/>
    <col min="10" max="10" width="27.54296875" customWidth="1"/>
    <col min="11" max="11" width="24.81640625" customWidth="1"/>
    <col min="12" max="12" width="13.08984375" customWidth="1"/>
    <col min="13" max="13" width="11.54296875" customWidth="1"/>
    <col min="14" max="14" width="11.453125" customWidth="1"/>
    <col min="15" max="15" width="11.6328125" customWidth="1"/>
    <col min="17" max="17" width="11.54296875" customWidth="1"/>
  </cols>
  <sheetData>
    <row r="1" spans="1:31" ht="30" customHeight="1" x14ac:dyDescent="0.2">
      <c r="A1" s="597" t="s">
        <v>378</v>
      </c>
      <c r="B1" s="597"/>
      <c r="C1" s="597"/>
      <c r="D1" s="597"/>
      <c r="E1" s="597"/>
      <c r="F1" s="597"/>
      <c r="G1" s="597"/>
      <c r="H1" s="597"/>
      <c r="J1" s="521" t="s">
        <v>348</v>
      </c>
    </row>
    <row r="2" spans="1:31" ht="18.5" customHeight="1" thickBot="1" x14ac:dyDescent="0.25">
      <c r="A2" s="312" t="s">
        <v>325</v>
      </c>
      <c r="H2" s="206" t="s">
        <v>229</v>
      </c>
      <c r="K2" t="s">
        <v>316</v>
      </c>
    </row>
    <row r="3" spans="1:31" s="410" customFormat="1" ht="19.25" customHeight="1" thickBot="1" x14ac:dyDescent="0.25">
      <c r="A3" s="430" t="s">
        <v>234</v>
      </c>
      <c r="B3" s="429" t="s">
        <v>233</v>
      </c>
      <c r="C3" s="428" t="s">
        <v>315</v>
      </c>
      <c r="D3" s="427" t="s">
        <v>228</v>
      </c>
      <c r="E3" s="426" t="s">
        <v>227</v>
      </c>
      <c r="F3" s="328" t="s">
        <v>226</v>
      </c>
      <c r="G3" s="501" t="s">
        <v>225</v>
      </c>
      <c r="H3" s="500" t="s">
        <v>224</v>
      </c>
      <c r="I3" s="417"/>
      <c r="J3" s="33" t="s">
        <v>157</v>
      </c>
      <c r="K3" s="499"/>
      <c r="L3" s="498" t="s">
        <v>228</v>
      </c>
      <c r="M3" s="497" t="s">
        <v>227</v>
      </c>
      <c r="N3" s="328" t="s">
        <v>226</v>
      </c>
      <c r="O3" s="328" t="s">
        <v>225</v>
      </c>
      <c r="P3" s="344" t="s">
        <v>224</v>
      </c>
    </row>
    <row r="4" spans="1:31" ht="34.25" customHeight="1" x14ac:dyDescent="0.2">
      <c r="A4" s="496" t="s">
        <v>55</v>
      </c>
      <c r="B4" s="495" t="s">
        <v>55</v>
      </c>
      <c r="C4" s="494" t="s">
        <v>314</v>
      </c>
      <c r="D4" s="359">
        <f t="shared" ref="D4:D10" si="0">SUM(E4:H4)</f>
        <v>23000</v>
      </c>
      <c r="E4" s="358">
        <v>23000</v>
      </c>
      <c r="F4" s="493" t="s">
        <v>15</v>
      </c>
      <c r="G4" s="493" t="s">
        <v>15</v>
      </c>
      <c r="H4" s="492" t="s">
        <v>15</v>
      </c>
      <c r="I4" s="491"/>
      <c r="J4" s="503" t="s">
        <v>159</v>
      </c>
      <c r="K4" s="490" t="s">
        <v>313</v>
      </c>
      <c r="L4" s="489">
        <f>D$24</f>
        <v>14073157</v>
      </c>
      <c r="M4" s="488">
        <f>E$24</f>
        <v>11899785</v>
      </c>
      <c r="N4" s="487">
        <f>F$24</f>
        <v>1099800</v>
      </c>
      <c r="O4" s="487">
        <f>G$24</f>
        <v>1073572</v>
      </c>
      <c r="P4" s="486">
        <f>H$24</f>
        <v>0</v>
      </c>
      <c r="Q4" s="348" t="str">
        <f>IF(L4-SUM(M4:P4)=0,"ok",L4-SUM(M4:P4))</f>
        <v>ok</v>
      </c>
    </row>
    <row r="5" spans="1:31" ht="34.25" customHeight="1" x14ac:dyDescent="0.2">
      <c r="A5" s="374" t="s">
        <v>63</v>
      </c>
      <c r="B5" s="377" t="s">
        <v>66</v>
      </c>
      <c r="C5" s="409" t="s">
        <v>312</v>
      </c>
      <c r="D5" s="394">
        <f t="shared" si="0"/>
        <v>105606</v>
      </c>
      <c r="E5" s="393">
        <v>85306</v>
      </c>
      <c r="F5" s="471" t="s">
        <v>15</v>
      </c>
      <c r="G5" s="393">
        <v>20300</v>
      </c>
      <c r="H5" s="470" t="s">
        <v>98</v>
      </c>
      <c r="I5" s="436"/>
      <c r="J5" s="503" t="s">
        <v>160</v>
      </c>
      <c r="K5" s="485" t="s">
        <v>311</v>
      </c>
      <c r="L5" s="481">
        <f>D$49</f>
        <v>23184785</v>
      </c>
      <c r="M5" s="480">
        <f>E$49</f>
        <v>23184785</v>
      </c>
      <c r="N5" s="479">
        <f>F$49</f>
        <v>0</v>
      </c>
      <c r="O5" s="479">
        <f>G$49</f>
        <v>0</v>
      </c>
      <c r="P5" s="478">
        <f>H$49</f>
        <v>0</v>
      </c>
      <c r="Q5" s="348" t="str">
        <f>IF(L5-SUM(M5:P5)=0,"ok",L5-SUM(M5:P5))</f>
        <v>ok</v>
      </c>
    </row>
    <row r="6" spans="1:31" ht="34.25" customHeight="1" x14ac:dyDescent="0.2">
      <c r="A6" s="374"/>
      <c r="B6" s="377"/>
      <c r="C6" s="372" t="s">
        <v>343</v>
      </c>
      <c r="D6" s="371">
        <f t="shared" si="0"/>
        <v>1000</v>
      </c>
      <c r="E6" s="370">
        <v>1000</v>
      </c>
      <c r="F6" s="369" t="s">
        <v>15</v>
      </c>
      <c r="G6" s="369" t="s">
        <v>15</v>
      </c>
      <c r="H6" s="368" t="s">
        <v>98</v>
      </c>
      <c r="I6" s="436"/>
      <c r="J6" s="503" t="s">
        <v>344</v>
      </c>
      <c r="K6" s="482" t="s">
        <v>309</v>
      </c>
      <c r="L6" s="481">
        <f>D$55</f>
        <v>11285000</v>
      </c>
      <c r="M6" s="480">
        <f>E$55</f>
        <v>11285000</v>
      </c>
      <c r="N6" s="479">
        <f>F$55</f>
        <v>0</v>
      </c>
      <c r="O6" s="479">
        <f>G$55</f>
        <v>0</v>
      </c>
      <c r="P6" s="478">
        <f>H$55</f>
        <v>0</v>
      </c>
      <c r="Q6" s="348" t="str">
        <f>IF(L6-SUM(M6:P6)=0,"ok",L6-SUM(M6:P6))</f>
        <v>ok</v>
      </c>
    </row>
    <row r="7" spans="1:31" ht="34.25" customHeight="1" thickBot="1" x14ac:dyDescent="0.25">
      <c r="A7" s="374"/>
      <c r="B7" s="377"/>
      <c r="C7" s="435" t="s">
        <v>322</v>
      </c>
      <c r="D7" s="394">
        <f t="shared" si="0"/>
        <v>5000</v>
      </c>
      <c r="E7" s="351">
        <v>5000</v>
      </c>
      <c r="F7" s="471" t="s">
        <v>15</v>
      </c>
      <c r="G7" s="471" t="s">
        <v>15</v>
      </c>
      <c r="H7" s="470" t="s">
        <v>98</v>
      </c>
      <c r="I7" s="436"/>
      <c r="J7" s="503" t="s">
        <v>321</v>
      </c>
      <c r="K7" s="477" t="s">
        <v>307</v>
      </c>
      <c r="L7" s="476">
        <f>D$63</f>
        <v>0</v>
      </c>
      <c r="M7" s="475">
        <f>E$63</f>
        <v>0</v>
      </c>
      <c r="N7" s="474">
        <f>F$63</f>
        <v>0</v>
      </c>
      <c r="O7" s="474">
        <f>G$63</f>
        <v>0</v>
      </c>
      <c r="P7" s="473">
        <f>H$63</f>
        <v>0</v>
      </c>
      <c r="Q7" s="348" t="str">
        <f>IF(L7-SUM(M7:P7)=0,"ok",L7-SUM(M7:P7))</f>
        <v>ok</v>
      </c>
    </row>
    <row r="8" spans="1:31" ht="34.25" customHeight="1" thickBot="1" x14ac:dyDescent="0.25">
      <c r="A8" s="408"/>
      <c r="B8" s="416" t="s">
        <v>95</v>
      </c>
      <c r="C8" s="415" t="s">
        <v>310</v>
      </c>
      <c r="D8" s="484">
        <f t="shared" si="0"/>
        <v>374</v>
      </c>
      <c r="E8" s="483">
        <v>374</v>
      </c>
      <c r="F8" s="412" t="s">
        <v>15</v>
      </c>
      <c r="G8" s="412" t="s">
        <v>15</v>
      </c>
      <c r="H8" s="411" t="s">
        <v>98</v>
      </c>
      <c r="I8" s="436"/>
      <c r="J8" s="503" t="s">
        <v>323</v>
      </c>
      <c r="K8" s="469" t="s">
        <v>303</v>
      </c>
      <c r="L8" s="468">
        <f>D$67</f>
        <v>2173372</v>
      </c>
      <c r="M8" s="466">
        <f>E$67</f>
        <v>0</v>
      </c>
      <c r="N8" s="466">
        <f>F$67</f>
        <v>1099800</v>
      </c>
      <c r="O8" s="466">
        <f>G$67</f>
        <v>1073572</v>
      </c>
      <c r="P8" s="465">
        <f>H$67</f>
        <v>0</v>
      </c>
      <c r="Q8" s="348"/>
    </row>
    <row r="9" spans="1:31" ht="34.25" customHeight="1" x14ac:dyDescent="0.2">
      <c r="A9" s="401" t="s">
        <v>56</v>
      </c>
      <c r="B9" s="400" t="s">
        <v>56</v>
      </c>
      <c r="C9" s="399" t="s">
        <v>355</v>
      </c>
      <c r="D9" s="382">
        <f t="shared" si="0"/>
        <v>81077</v>
      </c>
      <c r="E9" s="538">
        <v>81077</v>
      </c>
      <c r="F9" s="398" t="s">
        <v>15</v>
      </c>
      <c r="G9" s="398" t="s">
        <v>15</v>
      </c>
      <c r="H9" s="397" t="s">
        <v>15</v>
      </c>
      <c r="I9" s="436"/>
      <c r="J9" s="542" t="s">
        <v>377</v>
      </c>
      <c r="K9" s="313"/>
      <c r="L9" s="460"/>
      <c r="M9" s="131" t="s">
        <v>365</v>
      </c>
      <c r="N9" s="460"/>
      <c r="O9" s="460"/>
      <c r="P9" s="460"/>
      <c r="Q9" s="313"/>
      <c r="R9" s="313"/>
      <c r="S9" s="313"/>
      <c r="T9" s="313"/>
      <c r="U9" s="313"/>
      <c r="V9" s="313"/>
      <c r="W9" s="313"/>
      <c r="X9" s="313"/>
      <c r="Y9" s="313"/>
      <c r="Z9" s="313"/>
      <c r="AA9" s="313"/>
      <c r="AB9" s="313"/>
      <c r="AC9" s="313"/>
      <c r="AD9" s="313"/>
      <c r="AE9" s="313"/>
    </row>
    <row r="10" spans="1:31" ht="34.25" customHeight="1" x14ac:dyDescent="0.2">
      <c r="A10" s="472" t="s">
        <v>306</v>
      </c>
      <c r="B10" s="375" t="s">
        <v>305</v>
      </c>
      <c r="C10" s="409" t="s">
        <v>304</v>
      </c>
      <c r="D10" s="394">
        <f t="shared" si="0"/>
        <v>2514</v>
      </c>
      <c r="E10" s="393">
        <v>2514</v>
      </c>
      <c r="F10" s="471" t="s">
        <v>15</v>
      </c>
      <c r="G10" s="471" t="s">
        <v>15</v>
      </c>
      <c r="H10" s="470" t="s">
        <v>15</v>
      </c>
      <c r="I10" s="450"/>
      <c r="J10" s="503" t="s">
        <v>156</v>
      </c>
    </row>
    <row r="11" spans="1:31" s="313" customFormat="1" ht="34.25" customHeight="1" x14ac:dyDescent="0.2">
      <c r="A11" s="385" t="s">
        <v>17</v>
      </c>
      <c r="B11" s="384" t="s">
        <v>302</v>
      </c>
      <c r="C11" s="522" t="s">
        <v>301</v>
      </c>
      <c r="D11" s="382">
        <f>E11+G11</f>
        <v>862300</v>
      </c>
      <c r="E11" s="381">
        <v>262694</v>
      </c>
      <c r="F11" s="398" t="s">
        <v>15</v>
      </c>
      <c r="G11" s="523">
        <f>862300-262694</f>
        <v>599606</v>
      </c>
      <c r="H11" s="379" t="s">
        <v>15</v>
      </c>
      <c r="I11" s="436"/>
      <c r="J11" s="503" t="s">
        <v>159</v>
      </c>
      <c r="K11"/>
      <c r="L11"/>
      <c r="M11"/>
      <c r="N11"/>
      <c r="O11"/>
      <c r="P11"/>
      <c r="Q11"/>
      <c r="R11"/>
      <c r="S11"/>
      <c r="T11"/>
      <c r="U11"/>
      <c r="V11"/>
      <c r="W11"/>
      <c r="X11"/>
      <c r="Y11"/>
      <c r="Z11"/>
      <c r="AA11"/>
      <c r="AB11"/>
      <c r="AC11"/>
      <c r="AD11"/>
      <c r="AE11"/>
    </row>
    <row r="12" spans="1:31" ht="34.25" customHeight="1" x14ac:dyDescent="0.2">
      <c r="A12" s="355" t="s">
        <v>300</v>
      </c>
      <c r="B12" s="354" t="s">
        <v>297</v>
      </c>
      <c r="C12" s="524" t="s">
        <v>329</v>
      </c>
      <c r="D12" s="394">
        <f t="shared" ref="D12:D23" si="1">SUM(E12:H12)</f>
        <v>363924</v>
      </c>
      <c r="E12" s="393">
        <v>363924</v>
      </c>
      <c r="F12" s="392" t="s">
        <v>15</v>
      </c>
      <c r="G12" s="392" t="s">
        <v>15</v>
      </c>
      <c r="H12" s="391" t="s">
        <v>15</v>
      </c>
      <c r="I12" s="436"/>
      <c r="J12" s="503" t="s">
        <v>321</v>
      </c>
      <c r="K12" t="s">
        <v>294</v>
      </c>
    </row>
    <row r="13" spans="1:31" ht="34.25" customHeight="1" x14ac:dyDescent="0.2">
      <c r="A13" s="355"/>
      <c r="B13" s="354"/>
      <c r="C13" s="524" t="s">
        <v>330</v>
      </c>
      <c r="D13" s="371">
        <f t="shared" si="1"/>
        <v>15070</v>
      </c>
      <c r="E13" s="393">
        <v>15070</v>
      </c>
      <c r="F13" s="387" t="s">
        <v>15</v>
      </c>
      <c r="G13" s="387" t="s">
        <v>15</v>
      </c>
      <c r="H13" s="386" t="s">
        <v>15</v>
      </c>
      <c r="I13" s="436"/>
      <c r="J13" s="503" t="s">
        <v>321</v>
      </c>
      <c r="K13" s="313"/>
      <c r="L13" s="313"/>
      <c r="M13" s="313"/>
      <c r="N13" s="313"/>
      <c r="O13" s="313"/>
      <c r="P13" s="313"/>
      <c r="Q13" s="313"/>
      <c r="R13" s="313"/>
      <c r="S13" s="313"/>
      <c r="T13" s="313"/>
      <c r="U13" s="313"/>
      <c r="V13" s="313"/>
      <c r="W13" s="313"/>
      <c r="X13" s="313"/>
      <c r="Y13" s="313"/>
      <c r="Z13" s="313"/>
      <c r="AA13" s="313"/>
      <c r="AB13" s="313"/>
      <c r="AC13" s="313"/>
      <c r="AD13" s="313"/>
      <c r="AE13" s="313"/>
    </row>
    <row r="14" spans="1:31" ht="34.25" customHeight="1" x14ac:dyDescent="0.2">
      <c r="A14" s="374"/>
      <c r="B14" s="375"/>
      <c r="C14" s="525" t="s">
        <v>331</v>
      </c>
      <c r="D14" s="371">
        <f t="shared" si="1"/>
        <v>35140</v>
      </c>
      <c r="E14" s="370">
        <v>35140</v>
      </c>
      <c r="F14" s="387" t="s">
        <v>15</v>
      </c>
      <c r="G14" s="387" t="s">
        <v>15</v>
      </c>
      <c r="H14" s="386" t="s">
        <v>15</v>
      </c>
      <c r="I14" s="436"/>
      <c r="J14" s="503" t="s">
        <v>321</v>
      </c>
      <c r="K14" s="311" t="s">
        <v>219</v>
      </c>
      <c r="L14" s="313"/>
      <c r="M14" s="313"/>
      <c r="N14" s="313"/>
      <c r="O14" s="313"/>
      <c r="P14" s="313"/>
      <c r="Q14" s="313"/>
      <c r="R14" s="313"/>
      <c r="S14" s="313"/>
      <c r="T14" s="313"/>
      <c r="U14" s="313"/>
      <c r="V14" s="313"/>
      <c r="W14" s="313"/>
      <c r="X14" s="313"/>
      <c r="Y14" s="313"/>
      <c r="Z14" s="313"/>
      <c r="AA14" s="313"/>
      <c r="AB14" s="313"/>
      <c r="AC14" s="313"/>
      <c r="AD14" s="313"/>
      <c r="AE14" s="313"/>
    </row>
    <row r="15" spans="1:31" s="313" customFormat="1" ht="34.25" customHeight="1" x14ac:dyDescent="0.2">
      <c r="A15" s="408"/>
      <c r="B15" s="453" t="s">
        <v>290</v>
      </c>
      <c r="C15" s="527" t="s">
        <v>289</v>
      </c>
      <c r="D15" s="414">
        <f t="shared" si="1"/>
        <v>303310</v>
      </c>
      <c r="E15" s="413">
        <v>303310</v>
      </c>
      <c r="F15" s="447" t="s">
        <v>15</v>
      </c>
      <c r="G15" s="447" t="s">
        <v>15</v>
      </c>
      <c r="H15" s="438" t="s">
        <v>15</v>
      </c>
      <c r="I15" s="450"/>
      <c r="J15" s="503" t="s">
        <v>321</v>
      </c>
      <c r="K15"/>
      <c r="L15"/>
      <c r="M15"/>
      <c r="N15"/>
      <c r="O15"/>
      <c r="P15"/>
      <c r="Q15"/>
      <c r="R15"/>
      <c r="S15"/>
      <c r="T15"/>
      <c r="U15"/>
      <c r="V15"/>
      <c r="W15"/>
      <c r="X15"/>
      <c r="Y15"/>
      <c r="Z15"/>
      <c r="AA15"/>
      <c r="AB15"/>
      <c r="AC15"/>
      <c r="AD15"/>
      <c r="AE15"/>
    </row>
    <row r="16" spans="1:31" s="313" customFormat="1" ht="34.25" customHeight="1" x14ac:dyDescent="0.2">
      <c r="A16" s="385" t="s">
        <v>288</v>
      </c>
      <c r="B16" s="384" t="s">
        <v>333</v>
      </c>
      <c r="C16" s="531" t="s">
        <v>340</v>
      </c>
      <c r="D16" s="382">
        <f t="shared" si="1"/>
        <v>1222000</v>
      </c>
      <c r="E16" s="381">
        <v>122200</v>
      </c>
      <c r="F16" s="523">
        <v>1099800</v>
      </c>
      <c r="G16" s="380" t="s">
        <v>15</v>
      </c>
      <c r="H16" s="379" t="s">
        <v>15</v>
      </c>
      <c r="I16" s="450"/>
      <c r="J16" s="528" t="s">
        <v>163</v>
      </c>
      <c r="K16" s="311" t="s">
        <v>335</v>
      </c>
      <c r="L16"/>
      <c r="M16"/>
      <c r="N16"/>
      <c r="O16"/>
      <c r="P16"/>
      <c r="Q16"/>
      <c r="R16"/>
      <c r="S16"/>
      <c r="T16"/>
      <c r="U16"/>
      <c r="V16"/>
      <c r="W16"/>
      <c r="X16"/>
      <c r="Y16"/>
      <c r="Z16"/>
      <c r="AA16"/>
      <c r="AB16"/>
      <c r="AC16"/>
      <c r="AD16"/>
      <c r="AE16"/>
    </row>
    <row r="17" spans="1:31" ht="34.25" customHeight="1" x14ac:dyDescent="0.2">
      <c r="A17" s="355" t="s">
        <v>261</v>
      </c>
      <c r="B17" s="354" t="s">
        <v>332</v>
      </c>
      <c r="C17" s="529" t="s">
        <v>334</v>
      </c>
      <c r="D17" s="394">
        <f t="shared" si="1"/>
        <v>519000</v>
      </c>
      <c r="E17" s="393">
        <v>234834</v>
      </c>
      <c r="F17" s="471" t="s">
        <v>98</v>
      </c>
      <c r="G17" s="539">
        <v>284166</v>
      </c>
      <c r="H17" s="470" t="s">
        <v>98</v>
      </c>
      <c r="I17" s="436"/>
      <c r="J17" s="503" t="s">
        <v>321</v>
      </c>
      <c r="K17" s="311"/>
    </row>
    <row r="18" spans="1:31" ht="34.25" customHeight="1" x14ac:dyDescent="0.2">
      <c r="A18" s="355"/>
      <c r="B18" s="396"/>
      <c r="C18" s="526" t="s">
        <v>364</v>
      </c>
      <c r="D18" s="371">
        <f t="shared" si="1"/>
        <v>10000000</v>
      </c>
      <c r="E18" s="370">
        <v>10000000</v>
      </c>
      <c r="F18" s="369" t="s">
        <v>98</v>
      </c>
      <c r="G18" s="369" t="s">
        <v>98</v>
      </c>
      <c r="H18" s="368" t="s">
        <v>98</v>
      </c>
      <c r="I18" s="436"/>
      <c r="J18" s="503" t="s">
        <v>321</v>
      </c>
    </row>
    <row r="19" spans="1:31" ht="34.25" customHeight="1" x14ac:dyDescent="0.2">
      <c r="A19" s="355"/>
      <c r="B19" s="396" t="s">
        <v>336</v>
      </c>
      <c r="C19" s="529" t="s">
        <v>282</v>
      </c>
      <c r="D19" s="394">
        <f t="shared" si="1"/>
        <v>10186</v>
      </c>
      <c r="E19" s="393">
        <v>10186</v>
      </c>
      <c r="F19" s="471" t="s">
        <v>98</v>
      </c>
      <c r="G19" s="471" t="s">
        <v>98</v>
      </c>
      <c r="H19" s="470" t="s">
        <v>98</v>
      </c>
      <c r="I19" s="436"/>
      <c r="J19" s="503" t="s">
        <v>321</v>
      </c>
    </row>
    <row r="20" spans="1:31" ht="34.25" customHeight="1" x14ac:dyDescent="0.2">
      <c r="A20" s="442"/>
      <c r="B20" s="441" t="s">
        <v>337</v>
      </c>
      <c r="C20" s="530" t="s">
        <v>339</v>
      </c>
      <c r="D20" s="414">
        <f t="shared" si="1"/>
        <v>226000</v>
      </c>
      <c r="E20" s="413">
        <v>56500</v>
      </c>
      <c r="F20" s="412" t="s">
        <v>98</v>
      </c>
      <c r="G20" s="439">
        <v>169500</v>
      </c>
      <c r="H20" s="438" t="s">
        <v>98</v>
      </c>
      <c r="I20" s="436"/>
      <c r="J20" s="503" t="s">
        <v>321</v>
      </c>
    </row>
    <row r="21" spans="1:31" ht="33.5" customHeight="1" x14ac:dyDescent="0.2">
      <c r="A21" s="437" t="s">
        <v>258</v>
      </c>
      <c r="B21" s="376" t="s">
        <v>255</v>
      </c>
      <c r="C21" s="543" t="s">
        <v>357</v>
      </c>
      <c r="D21" s="371">
        <f t="shared" si="1"/>
        <v>182656</v>
      </c>
      <c r="E21" s="502">
        <v>182656</v>
      </c>
      <c r="F21" s="504"/>
      <c r="G21" s="504"/>
      <c r="H21" s="505"/>
      <c r="I21" s="436"/>
      <c r="J21" s="503" t="s">
        <v>356</v>
      </c>
    </row>
    <row r="22" spans="1:31" ht="0.5" customHeight="1" x14ac:dyDescent="0.2">
      <c r="A22" s="408"/>
      <c r="B22" s="416" t="s">
        <v>173</v>
      </c>
      <c r="C22" s="527" t="s">
        <v>279</v>
      </c>
      <c r="D22" s="414">
        <f t="shared" si="1"/>
        <v>0</v>
      </c>
      <c r="E22" s="413"/>
      <c r="F22" s="412" t="s">
        <v>98</v>
      </c>
      <c r="G22" s="412" t="s">
        <v>98</v>
      </c>
      <c r="H22" s="411" t="s">
        <v>98</v>
      </c>
      <c r="I22" s="436"/>
      <c r="J22" s="503" t="s">
        <v>321</v>
      </c>
    </row>
    <row r="23" spans="1:31" ht="34.25" customHeight="1" thickBot="1" x14ac:dyDescent="0.25">
      <c r="A23" s="374" t="s">
        <v>278</v>
      </c>
      <c r="B23" s="377" t="s">
        <v>277</v>
      </c>
      <c r="C23" s="532" t="s">
        <v>276</v>
      </c>
      <c r="D23" s="352">
        <f t="shared" si="1"/>
        <v>115000</v>
      </c>
      <c r="E23" s="351">
        <v>115000</v>
      </c>
      <c r="F23" s="434" t="s">
        <v>98</v>
      </c>
      <c r="G23" s="434" t="s">
        <v>98</v>
      </c>
      <c r="H23" s="433" t="s">
        <v>98</v>
      </c>
      <c r="I23" s="432"/>
      <c r="J23" s="519" t="s">
        <v>218</v>
      </c>
    </row>
    <row r="24" spans="1:31" ht="31.25" customHeight="1" thickBot="1" x14ac:dyDescent="0.25">
      <c r="A24" s="343" t="s">
        <v>275</v>
      </c>
      <c r="B24" s="342"/>
      <c r="C24" s="341"/>
      <c r="D24" s="347">
        <f>SUM(D4:D23)</f>
        <v>14073157</v>
      </c>
      <c r="E24" s="346">
        <f>SUM(E4:E23)</f>
        <v>11899785</v>
      </c>
      <c r="F24" s="431">
        <f>SUM(F4:F23)</f>
        <v>1099800</v>
      </c>
      <c r="G24" s="431">
        <f>SUM(G4:G23)</f>
        <v>1073572</v>
      </c>
      <c r="H24" s="540">
        <f>SUM(H4:H23)</f>
        <v>0</v>
      </c>
      <c r="J24" s="131"/>
    </row>
    <row r="25" spans="1:31" ht="100" customHeight="1" x14ac:dyDescent="0.2">
      <c r="D25" s="131" t="str">
        <f>IF(D24-SUM(E24:H24)=0,"・",D24-SUM(E24:H24))</f>
        <v>・</v>
      </c>
      <c r="J25" s="125"/>
    </row>
    <row r="26" spans="1:31" ht="27.5" customHeight="1" thickBot="1" x14ac:dyDescent="0.25">
      <c r="A26" s="312" t="s">
        <v>326</v>
      </c>
      <c r="H26" s="206" t="s">
        <v>229</v>
      </c>
      <c r="J26" s="125"/>
    </row>
    <row r="27" spans="1:31" s="266" customFormat="1" ht="12" customHeight="1" thickBot="1" x14ac:dyDescent="0.25">
      <c r="A27" s="551" t="s">
        <v>234</v>
      </c>
      <c r="B27" s="552" t="s">
        <v>233</v>
      </c>
      <c r="C27" s="553" t="s">
        <v>232</v>
      </c>
      <c r="D27" s="554" t="s">
        <v>228</v>
      </c>
      <c r="E27" s="555" t="s">
        <v>227</v>
      </c>
      <c r="F27" s="501" t="s">
        <v>226</v>
      </c>
      <c r="G27" s="501" t="s">
        <v>225</v>
      </c>
      <c r="H27" s="500" t="s">
        <v>224</v>
      </c>
      <c r="J27" s="556"/>
      <c r="K27" s="557"/>
      <c r="L27" s="557"/>
      <c r="M27" s="557"/>
      <c r="N27" s="557"/>
      <c r="O27" s="557"/>
      <c r="P27" s="557"/>
      <c r="Q27" s="557"/>
      <c r="R27" s="557"/>
      <c r="S27" s="557"/>
      <c r="T27" s="557"/>
      <c r="U27" s="557"/>
      <c r="V27" s="557"/>
      <c r="W27" s="557"/>
      <c r="X27" s="557"/>
      <c r="Y27" s="557"/>
      <c r="Z27" s="557"/>
      <c r="AA27" s="557"/>
      <c r="AB27" s="557"/>
      <c r="AC27" s="557"/>
      <c r="AD27" s="557"/>
      <c r="AE27" s="557"/>
    </row>
    <row r="28" spans="1:31" ht="30.65" customHeight="1" x14ac:dyDescent="0.2">
      <c r="A28" s="424" t="s">
        <v>63</v>
      </c>
      <c r="B28" s="423" t="s">
        <v>66</v>
      </c>
      <c r="C28" s="422" t="s">
        <v>273</v>
      </c>
      <c r="D28" s="421">
        <f t="shared" ref="D28:D48" si="2">SUM(E28:H28)</f>
        <v>320</v>
      </c>
      <c r="E28" s="420">
        <v>320</v>
      </c>
      <c r="F28" s="419" t="s">
        <v>15</v>
      </c>
      <c r="G28" s="419" t="s">
        <v>15</v>
      </c>
      <c r="H28" s="418" t="s">
        <v>15</v>
      </c>
      <c r="I28" s="417"/>
      <c r="J28" s="125"/>
    </row>
    <row r="29" spans="1:31" s="410" customFormat="1" ht="30.65" customHeight="1" x14ac:dyDescent="0.2">
      <c r="A29" s="408"/>
      <c r="B29" s="416" t="s">
        <v>95</v>
      </c>
      <c r="C29" s="415" t="s">
        <v>363</v>
      </c>
      <c r="D29" s="414">
        <f t="shared" si="2"/>
        <v>6418720</v>
      </c>
      <c r="E29" s="413">
        <v>6418720</v>
      </c>
      <c r="F29" s="412" t="s">
        <v>15</v>
      </c>
      <c r="G29" s="412" t="s">
        <v>15</v>
      </c>
      <c r="H29" s="411" t="s">
        <v>15</v>
      </c>
      <c r="I29" s="131"/>
      <c r="J29" s="562">
        <f>$E$67</f>
        <v>0</v>
      </c>
      <c r="K29"/>
      <c r="L29"/>
      <c r="M29"/>
      <c r="N29"/>
      <c r="O29"/>
      <c r="P29"/>
      <c r="Q29"/>
      <c r="R29"/>
      <c r="S29"/>
      <c r="T29"/>
      <c r="U29"/>
      <c r="V29"/>
      <c r="W29"/>
      <c r="X29"/>
      <c r="Y29"/>
      <c r="Z29"/>
      <c r="AA29"/>
      <c r="AB29"/>
      <c r="AC29"/>
      <c r="AD29"/>
      <c r="AE29"/>
    </row>
    <row r="30" spans="1:31" ht="30.65" customHeight="1" x14ac:dyDescent="0.2">
      <c r="A30" s="374" t="s">
        <v>271</v>
      </c>
      <c r="B30" s="533" t="s">
        <v>181</v>
      </c>
      <c r="C30" s="409" t="s">
        <v>338</v>
      </c>
      <c r="D30" s="394">
        <f t="shared" si="2"/>
        <v>900000</v>
      </c>
      <c r="E30" s="393">
        <v>900000</v>
      </c>
      <c r="F30" s="392" t="s">
        <v>98</v>
      </c>
      <c r="G30" s="392" t="s">
        <v>98</v>
      </c>
      <c r="H30" s="391" t="s">
        <v>98</v>
      </c>
      <c r="J30" s="534" t="s">
        <v>349</v>
      </c>
    </row>
    <row r="31" spans="1:31" ht="30.65" customHeight="1" x14ac:dyDescent="0.2">
      <c r="A31" s="374"/>
      <c r="B31" s="375"/>
      <c r="C31" s="409" t="s">
        <v>350</v>
      </c>
      <c r="D31" s="394">
        <f t="shared" si="2"/>
        <v>280449</v>
      </c>
      <c r="E31" s="393">
        <v>280449</v>
      </c>
      <c r="F31" s="392" t="s">
        <v>98</v>
      </c>
      <c r="G31" s="392" t="s">
        <v>98</v>
      </c>
      <c r="H31" s="391" t="s">
        <v>98</v>
      </c>
      <c r="J31" s="534" t="s">
        <v>320</v>
      </c>
    </row>
    <row r="32" spans="1:31" ht="30.65" customHeight="1" x14ac:dyDescent="0.2">
      <c r="A32" s="374"/>
      <c r="B32" s="377" t="s">
        <v>270</v>
      </c>
      <c r="C32" s="409" t="s">
        <v>341</v>
      </c>
      <c r="D32" s="394">
        <f t="shared" si="2"/>
        <v>1505087</v>
      </c>
      <c r="E32" s="393">
        <v>1505087</v>
      </c>
      <c r="F32" s="392" t="s">
        <v>98</v>
      </c>
      <c r="G32" s="392" t="s">
        <v>98</v>
      </c>
      <c r="H32" s="391" t="s">
        <v>98</v>
      </c>
      <c r="J32" s="534" t="s">
        <v>218</v>
      </c>
    </row>
    <row r="33" spans="1:12" ht="30.65" customHeight="1" x14ac:dyDescent="0.2">
      <c r="A33" s="374"/>
      <c r="B33" s="375"/>
      <c r="C33" s="409" t="s">
        <v>269</v>
      </c>
      <c r="D33" s="394">
        <f t="shared" si="2"/>
        <v>1717211</v>
      </c>
      <c r="E33" s="393">
        <v>1717211</v>
      </c>
      <c r="F33" s="392"/>
      <c r="G33" s="392"/>
      <c r="H33" s="391"/>
      <c r="J33" s="534" t="s">
        <v>218</v>
      </c>
    </row>
    <row r="34" spans="1:12" ht="30.65" customHeight="1" x14ac:dyDescent="0.2">
      <c r="A34" s="408"/>
      <c r="B34" s="407" t="s">
        <v>268</v>
      </c>
      <c r="C34" s="406" t="s">
        <v>362</v>
      </c>
      <c r="D34" s="405">
        <f t="shared" si="2"/>
        <v>2900000</v>
      </c>
      <c r="E34" s="404">
        <v>2900000</v>
      </c>
      <c r="F34" s="403" t="s">
        <v>98</v>
      </c>
      <c r="G34" s="403" t="s">
        <v>98</v>
      </c>
      <c r="H34" s="402" t="s">
        <v>98</v>
      </c>
      <c r="J34" s="236"/>
    </row>
    <row r="35" spans="1:12" ht="30.65" customHeight="1" x14ac:dyDescent="0.2">
      <c r="A35" s="401" t="s">
        <v>56</v>
      </c>
      <c r="B35" s="400" t="s">
        <v>56</v>
      </c>
      <c r="C35" s="399" t="s">
        <v>361</v>
      </c>
      <c r="D35" s="382">
        <f t="shared" si="2"/>
        <v>1300000</v>
      </c>
      <c r="E35" s="538">
        <v>1300000</v>
      </c>
      <c r="F35" s="398" t="s">
        <v>98</v>
      </c>
      <c r="G35" s="398" t="s">
        <v>98</v>
      </c>
      <c r="H35" s="397" t="s">
        <v>98</v>
      </c>
      <c r="J35" s="534" t="s">
        <v>218</v>
      </c>
    </row>
    <row r="36" spans="1:12" ht="30.65" customHeight="1" x14ac:dyDescent="0.2">
      <c r="A36" s="355" t="s">
        <v>17</v>
      </c>
      <c r="B36" s="396" t="s">
        <v>265</v>
      </c>
      <c r="C36" s="395" t="s">
        <v>264</v>
      </c>
      <c r="D36" s="394">
        <f t="shared" si="2"/>
        <v>36000</v>
      </c>
      <c r="E36" s="393">
        <v>36000</v>
      </c>
      <c r="F36" s="392" t="s">
        <v>98</v>
      </c>
      <c r="G36" s="392" t="s">
        <v>98</v>
      </c>
      <c r="H36" s="391" t="s">
        <v>98</v>
      </c>
      <c r="J36" s="503" t="s">
        <v>380</v>
      </c>
    </row>
    <row r="37" spans="1:12" ht="30.65" customHeight="1" x14ac:dyDescent="0.2">
      <c r="A37" s="390"/>
      <c r="B37" s="389" t="s">
        <v>263</v>
      </c>
      <c r="C37" s="388" t="s">
        <v>360</v>
      </c>
      <c r="D37" s="371">
        <f t="shared" si="2"/>
        <v>200000</v>
      </c>
      <c r="E37" s="370">
        <v>200000</v>
      </c>
      <c r="F37" s="387" t="s">
        <v>98</v>
      </c>
      <c r="G37" s="387" t="s">
        <v>98</v>
      </c>
      <c r="H37" s="386" t="s">
        <v>98</v>
      </c>
      <c r="J37" s="309"/>
    </row>
    <row r="38" spans="1:12" ht="30.65" customHeight="1" x14ac:dyDescent="0.2">
      <c r="A38" s="385" t="s">
        <v>261</v>
      </c>
      <c r="B38" s="384" t="s">
        <v>260</v>
      </c>
      <c r="C38" s="383" t="s">
        <v>372</v>
      </c>
      <c r="D38" s="382">
        <f t="shared" si="2"/>
        <v>400000</v>
      </c>
      <c r="E38" s="381">
        <v>400000</v>
      </c>
      <c r="F38" s="380" t="s">
        <v>15</v>
      </c>
      <c r="G38" s="380" t="s">
        <v>15</v>
      </c>
      <c r="H38" s="379" t="s">
        <v>15</v>
      </c>
    </row>
    <row r="39" spans="1:12" ht="30.65" customHeight="1" x14ac:dyDescent="0.2">
      <c r="A39" s="378" t="s">
        <v>258</v>
      </c>
      <c r="B39" s="375" t="s">
        <v>257</v>
      </c>
      <c r="C39" s="409" t="s">
        <v>352</v>
      </c>
      <c r="D39" s="394">
        <f t="shared" si="2"/>
        <v>406800</v>
      </c>
      <c r="E39" s="393">
        <v>406800</v>
      </c>
      <c r="F39" s="471" t="s">
        <v>98</v>
      </c>
      <c r="G39" s="471" t="s">
        <v>98</v>
      </c>
      <c r="H39" s="470" t="s">
        <v>98</v>
      </c>
      <c r="J39" s="534" t="s">
        <v>218</v>
      </c>
    </row>
    <row r="40" spans="1:12" ht="30.65" customHeight="1" x14ac:dyDescent="0.2">
      <c r="A40" s="374"/>
      <c r="B40" s="376" t="s">
        <v>255</v>
      </c>
      <c r="C40" s="372" t="s">
        <v>254</v>
      </c>
      <c r="D40" s="371">
        <f t="shared" si="2"/>
        <v>1452900</v>
      </c>
      <c r="E40" s="370">
        <v>1452900</v>
      </c>
      <c r="F40" s="369" t="s">
        <v>98</v>
      </c>
      <c r="G40" s="369" t="s">
        <v>98</v>
      </c>
      <c r="H40" s="368" t="s">
        <v>98</v>
      </c>
      <c r="J40" s="534" t="s">
        <v>218</v>
      </c>
    </row>
    <row r="41" spans="1:12" ht="30.65" customHeight="1" x14ac:dyDescent="0.2">
      <c r="A41" s="374"/>
      <c r="B41" s="377"/>
      <c r="C41" s="372" t="s">
        <v>353</v>
      </c>
      <c r="D41" s="371">
        <f t="shared" si="2"/>
        <v>4200000</v>
      </c>
      <c r="E41" s="370">
        <v>4200000</v>
      </c>
      <c r="F41" s="369" t="s">
        <v>98</v>
      </c>
      <c r="G41" s="369" t="s">
        <v>98</v>
      </c>
      <c r="H41" s="368" t="s">
        <v>98</v>
      </c>
      <c r="J41" s="534" t="s">
        <v>342</v>
      </c>
    </row>
    <row r="42" spans="1:12" ht="30.65" customHeight="1" x14ac:dyDescent="0.2">
      <c r="A42" s="374"/>
      <c r="B42" s="377"/>
      <c r="C42" s="372" t="s">
        <v>358</v>
      </c>
      <c r="D42" s="371">
        <f t="shared" si="2"/>
        <v>197562</v>
      </c>
      <c r="E42" s="370">
        <v>197562</v>
      </c>
      <c r="F42" s="369" t="s">
        <v>98</v>
      </c>
      <c r="G42" s="369" t="s">
        <v>98</v>
      </c>
      <c r="H42" s="368" t="s">
        <v>98</v>
      </c>
      <c r="J42" s="534" t="s">
        <v>359</v>
      </c>
    </row>
    <row r="43" spans="1:12" ht="30.65" customHeight="1" x14ac:dyDescent="0.2">
      <c r="A43" s="374"/>
      <c r="B43" s="375"/>
      <c r="C43" s="372" t="s">
        <v>251</v>
      </c>
      <c r="D43" s="371">
        <f t="shared" si="2"/>
        <v>199175</v>
      </c>
      <c r="E43" s="370">
        <v>199175</v>
      </c>
      <c r="F43" s="369" t="s">
        <v>98</v>
      </c>
      <c r="G43" s="369" t="s">
        <v>98</v>
      </c>
      <c r="H43" s="368" t="s">
        <v>98</v>
      </c>
      <c r="J43" s="534" t="s">
        <v>354</v>
      </c>
    </row>
    <row r="44" spans="1:12" ht="30.65" customHeight="1" x14ac:dyDescent="0.2">
      <c r="A44" s="374"/>
      <c r="B44" s="376" t="s">
        <v>250</v>
      </c>
      <c r="C44" s="372" t="s">
        <v>249</v>
      </c>
      <c r="D44" s="371">
        <f t="shared" si="2"/>
        <v>661200</v>
      </c>
      <c r="E44" s="370">
        <v>661200</v>
      </c>
      <c r="F44" s="369" t="s">
        <v>98</v>
      </c>
      <c r="G44" s="369" t="s">
        <v>98</v>
      </c>
      <c r="H44" s="368" t="s">
        <v>98</v>
      </c>
      <c r="J44" s="534" t="s">
        <v>218</v>
      </c>
      <c r="K44" s="375"/>
      <c r="L44" s="372"/>
    </row>
    <row r="45" spans="1:12" ht="30.65" customHeight="1" x14ac:dyDescent="0.2">
      <c r="A45" s="374"/>
      <c r="B45" s="375"/>
      <c r="C45" s="372" t="s">
        <v>248</v>
      </c>
      <c r="D45" s="371">
        <f t="shared" si="2"/>
        <v>85361</v>
      </c>
      <c r="E45" s="370">
        <v>85361</v>
      </c>
      <c r="F45" s="369" t="s">
        <v>98</v>
      </c>
      <c r="G45" s="369" t="s">
        <v>98</v>
      </c>
      <c r="H45" s="368" t="s">
        <v>98</v>
      </c>
      <c r="J45" s="534" t="s">
        <v>354</v>
      </c>
      <c r="K45" s="535"/>
      <c r="L45" s="536"/>
    </row>
    <row r="46" spans="1:12" ht="30.65" customHeight="1" x14ac:dyDescent="0.2">
      <c r="A46" s="374"/>
      <c r="B46" s="373" t="s">
        <v>247</v>
      </c>
      <c r="C46" s="372" t="s">
        <v>246</v>
      </c>
      <c r="D46" s="371">
        <f t="shared" si="2"/>
        <v>324000</v>
      </c>
      <c r="E46" s="370">
        <v>324000</v>
      </c>
      <c r="F46" s="369" t="s">
        <v>98</v>
      </c>
      <c r="G46" s="369" t="s">
        <v>98</v>
      </c>
      <c r="H46" s="368" t="s">
        <v>98</v>
      </c>
      <c r="J46" s="588" t="s">
        <v>374</v>
      </c>
    </row>
    <row r="47" spans="1:12" ht="1" customHeight="1" thickBot="1" x14ac:dyDescent="0.25">
      <c r="A47" s="374"/>
      <c r="B47" s="375"/>
      <c r="C47" s="409"/>
      <c r="D47" s="371">
        <f t="shared" si="2"/>
        <v>0</v>
      </c>
      <c r="E47" s="351"/>
      <c r="F47" s="369"/>
      <c r="G47" s="369"/>
      <c r="H47" s="368"/>
      <c r="J47" s="125"/>
    </row>
    <row r="48" spans="1:12" ht="23" hidden="1" customHeight="1" thickBot="1" x14ac:dyDescent="0.25">
      <c r="A48" s="374"/>
      <c r="B48" s="396"/>
      <c r="C48" s="537"/>
      <c r="D48" s="352">
        <f t="shared" si="2"/>
        <v>0</v>
      </c>
      <c r="E48" s="351"/>
      <c r="F48" s="369" t="s">
        <v>98</v>
      </c>
      <c r="G48" s="369" t="s">
        <v>98</v>
      </c>
      <c r="H48" s="368" t="s">
        <v>98</v>
      </c>
      <c r="J48" s="503"/>
    </row>
    <row r="49" spans="1:31" ht="17.5" customHeight="1" thickBot="1" x14ac:dyDescent="0.25">
      <c r="A49" s="343" t="s">
        <v>244</v>
      </c>
      <c r="B49" s="342"/>
      <c r="C49" s="341"/>
      <c r="D49" s="347">
        <f>SUM(D28:D48)</f>
        <v>23184785</v>
      </c>
      <c r="E49" s="346">
        <f>SUM(E28:E48)</f>
        <v>23184785</v>
      </c>
      <c r="F49" s="338">
        <f t="shared" ref="F49:H49" si="3">SUM(F28:F48)</f>
        <v>0</v>
      </c>
      <c r="G49" s="338">
        <f t="shared" si="3"/>
        <v>0</v>
      </c>
      <c r="H49" s="337">
        <f t="shared" si="3"/>
        <v>0</v>
      </c>
      <c r="J49" s="125"/>
    </row>
    <row r="50" spans="1:31" ht="14.5" customHeight="1" x14ac:dyDescent="0.2">
      <c r="D50" s="131" t="str">
        <f>IF(D49-SUM(D28:D48)=0,"・",D49-SUM(E28:H48))</f>
        <v>・</v>
      </c>
      <c r="J50" s="125"/>
    </row>
    <row r="51" spans="1:31" ht="16.5" customHeight="1" thickBot="1" x14ac:dyDescent="0.25">
      <c r="A51" s="367" t="s">
        <v>327</v>
      </c>
      <c r="B51" s="366"/>
      <c r="C51" s="365"/>
      <c r="D51" s="364"/>
      <c r="E51" s="364"/>
      <c r="F51" s="364"/>
      <c r="G51" s="364"/>
      <c r="H51" s="363" t="s">
        <v>229</v>
      </c>
      <c r="N51" s="348"/>
    </row>
    <row r="52" spans="1:31" s="266" customFormat="1" ht="13.5" customHeight="1" thickBot="1" x14ac:dyDescent="0.25">
      <c r="A52" s="558" t="s">
        <v>234</v>
      </c>
      <c r="B52" s="501" t="s">
        <v>233</v>
      </c>
      <c r="C52" s="559" t="s">
        <v>232</v>
      </c>
      <c r="D52" s="548" t="s">
        <v>228</v>
      </c>
      <c r="E52" s="549" t="s">
        <v>227</v>
      </c>
      <c r="F52" s="550" t="s">
        <v>226</v>
      </c>
      <c r="G52" s="550" t="s">
        <v>225</v>
      </c>
      <c r="H52" s="500" t="s">
        <v>224</v>
      </c>
      <c r="J52" s="556"/>
      <c r="N52" s="560"/>
    </row>
    <row r="53" spans="1:31" ht="30.5" customHeight="1" thickBot="1" x14ac:dyDescent="0.25">
      <c r="A53" s="362" t="s">
        <v>242</v>
      </c>
      <c r="B53" s="361" t="s">
        <v>241</v>
      </c>
      <c r="C53" s="360" t="s">
        <v>240</v>
      </c>
      <c r="D53" s="359">
        <f>SUM(E53:H53)</f>
        <v>11285000</v>
      </c>
      <c r="E53" s="358">
        <v>11285000</v>
      </c>
      <c r="F53" s="357" t="s">
        <v>98</v>
      </c>
      <c r="G53" s="357" t="s">
        <v>98</v>
      </c>
      <c r="H53" s="356" t="s">
        <v>98</v>
      </c>
      <c r="I53" s="204"/>
      <c r="J53" s="520" t="s">
        <v>324</v>
      </c>
      <c r="K53" s="261"/>
      <c r="L53" s="261"/>
      <c r="M53" s="261"/>
      <c r="N53" s="345"/>
      <c r="O53" s="261"/>
      <c r="P53" s="261"/>
      <c r="Q53" s="261"/>
      <c r="R53" s="261"/>
      <c r="S53" s="261"/>
      <c r="T53" s="261"/>
      <c r="U53" s="261"/>
      <c r="V53" s="261"/>
      <c r="W53" s="261"/>
      <c r="X53" s="261"/>
      <c r="Y53" s="261"/>
      <c r="Z53" s="261"/>
      <c r="AA53" s="261"/>
      <c r="AB53" s="261"/>
      <c r="AC53" s="261"/>
      <c r="AD53" s="261"/>
      <c r="AE53" s="261"/>
    </row>
    <row r="54" spans="1:31" ht="1" hidden="1" customHeight="1" thickBot="1" x14ac:dyDescent="0.25">
      <c r="A54" s="544"/>
      <c r="B54" s="545"/>
      <c r="C54" s="546"/>
      <c r="D54" s="352"/>
      <c r="E54" s="351"/>
      <c r="F54" s="350" t="s">
        <v>98</v>
      </c>
      <c r="G54" s="350" t="s">
        <v>98</v>
      </c>
      <c r="H54" s="349" t="s">
        <v>98</v>
      </c>
      <c r="I54" s="204"/>
      <c r="J54" s="519"/>
    </row>
    <row r="55" spans="1:31" s="261" customFormat="1" ht="16.5" customHeight="1" thickBot="1" x14ac:dyDescent="0.25">
      <c r="A55" s="343" t="s">
        <v>236</v>
      </c>
      <c r="B55" s="342"/>
      <c r="C55" s="341"/>
      <c r="D55" s="347">
        <f>SUM(D53:D54)</f>
        <v>11285000</v>
      </c>
      <c r="E55" s="346">
        <f>SUM(E53:E54)</f>
        <v>11285000</v>
      </c>
      <c r="F55" s="338">
        <f>SUM(F53:F54)</f>
        <v>0</v>
      </c>
      <c r="G55" s="338">
        <f>SUM(G53:G54)</f>
        <v>0</v>
      </c>
      <c r="H55" s="337">
        <f>SUM(H53:H54)</f>
        <v>0</v>
      </c>
      <c r="I55" s="131"/>
      <c r="J55" s="131"/>
      <c r="K55"/>
      <c r="L55"/>
      <c r="M55"/>
      <c r="N55"/>
      <c r="O55"/>
      <c r="P55"/>
      <c r="Q55"/>
      <c r="R55"/>
      <c r="S55"/>
      <c r="T55"/>
      <c r="U55"/>
      <c r="V55"/>
      <c r="W55"/>
      <c r="X55"/>
      <c r="Y55"/>
      <c r="Z55"/>
      <c r="AA55"/>
      <c r="AB55"/>
      <c r="AC55"/>
      <c r="AD55"/>
      <c r="AE55"/>
    </row>
    <row r="56" spans="1:31" ht="33" hidden="1" customHeight="1" x14ac:dyDescent="0.2">
      <c r="J56" s="128"/>
    </row>
    <row r="57" spans="1:31" ht="33" hidden="1" customHeight="1" thickBot="1" x14ac:dyDescent="0.25">
      <c r="A57" s="312" t="s">
        <v>328</v>
      </c>
      <c r="H57" s="206" t="s">
        <v>229</v>
      </c>
      <c r="J57" s="125"/>
    </row>
    <row r="58" spans="1:31" ht="33" hidden="1" customHeight="1" thickBot="1" x14ac:dyDescent="0.25">
      <c r="A58" s="329" t="s">
        <v>234</v>
      </c>
      <c r="B58" s="328" t="s">
        <v>233</v>
      </c>
      <c r="C58" s="327" t="s">
        <v>232</v>
      </c>
      <c r="D58" s="326" t="s">
        <v>228</v>
      </c>
      <c r="E58" s="325" t="s">
        <v>227</v>
      </c>
      <c r="F58" s="324" t="s">
        <v>226</v>
      </c>
      <c r="G58" s="324" t="s">
        <v>225</v>
      </c>
      <c r="H58" s="344" t="s">
        <v>224</v>
      </c>
      <c r="J58" s="125"/>
    </row>
    <row r="59" spans="1:31" ht="33" hidden="1" customHeight="1" x14ac:dyDescent="0.2">
      <c r="A59" s="378"/>
      <c r="B59" s="459"/>
      <c r="C59" s="506"/>
      <c r="D59" s="457">
        <f>SUM(E59:H59)</f>
        <v>0</v>
      </c>
      <c r="E59" s="456"/>
      <c r="F59" s="455" t="s">
        <v>98</v>
      </c>
      <c r="G59" s="455" t="s">
        <v>98</v>
      </c>
      <c r="H59" s="454" t="s">
        <v>98</v>
      </c>
    </row>
    <row r="60" spans="1:31" ht="33" hidden="1" customHeight="1" x14ac:dyDescent="0.2">
      <c r="A60" s="507"/>
      <c r="B60" s="508"/>
      <c r="C60" s="509"/>
      <c r="D60" s="510"/>
      <c r="E60" s="511"/>
      <c r="F60" s="387"/>
      <c r="G60" s="387"/>
      <c r="H60" s="386"/>
      <c r="J60" s="125"/>
    </row>
    <row r="61" spans="1:31" ht="33" hidden="1" customHeight="1" x14ac:dyDescent="0.2">
      <c r="A61" s="507"/>
      <c r="B61" s="508"/>
      <c r="C61" s="509"/>
      <c r="D61" s="510"/>
      <c r="E61" s="511"/>
      <c r="F61" s="387"/>
      <c r="G61" s="387"/>
      <c r="H61" s="386"/>
      <c r="J61" s="125"/>
      <c r="K61" s="261"/>
      <c r="L61" s="261"/>
      <c r="M61" s="261"/>
      <c r="N61" s="261"/>
      <c r="O61" s="261"/>
      <c r="P61" s="261"/>
      <c r="Q61" s="261"/>
      <c r="R61" s="261"/>
      <c r="S61" s="261"/>
      <c r="T61" s="261"/>
      <c r="U61" s="261"/>
      <c r="V61" s="261"/>
      <c r="W61" s="261"/>
      <c r="X61" s="261"/>
      <c r="Y61" s="261"/>
      <c r="Z61" s="261"/>
      <c r="AA61" s="261"/>
      <c r="AB61" s="261"/>
      <c r="AC61" s="261"/>
      <c r="AD61" s="261"/>
      <c r="AE61" s="261"/>
    </row>
    <row r="62" spans="1:31" ht="33" hidden="1" customHeight="1" thickBot="1" x14ac:dyDescent="0.25">
      <c r="A62" s="512"/>
      <c r="B62" s="513"/>
      <c r="C62" s="514"/>
      <c r="D62" s="515">
        <f>SUM(E62:H62)</f>
        <v>0</v>
      </c>
      <c r="E62" s="516"/>
      <c r="F62" s="517" t="s">
        <v>98</v>
      </c>
      <c r="G62" s="517" t="s">
        <v>98</v>
      </c>
      <c r="H62" s="518" t="s">
        <v>98</v>
      </c>
      <c r="I62" s="204"/>
      <c r="J62" s="125"/>
    </row>
    <row r="63" spans="1:31" s="261" customFormat="1" ht="33" hidden="1" customHeight="1" thickBot="1" x14ac:dyDescent="0.25">
      <c r="A63" s="336" t="s">
        <v>231</v>
      </c>
      <c r="B63" s="335"/>
      <c r="C63" s="334"/>
      <c r="D63" s="333">
        <f>SUM(D62:D62)</f>
        <v>0</v>
      </c>
      <c r="E63" s="332">
        <f>SUM(E62:E62)</f>
        <v>0</v>
      </c>
      <c r="F63" s="331">
        <f>SUM(F62:F62)</f>
        <v>0</v>
      </c>
      <c r="G63" s="331">
        <f>SUM(G62:G62)</f>
        <v>0</v>
      </c>
      <c r="H63" s="330">
        <f>SUM(H62:H62)</f>
        <v>0</v>
      </c>
      <c r="I63" s="131"/>
      <c r="J63" s="125"/>
      <c r="K63"/>
      <c r="L63"/>
      <c r="M63"/>
      <c r="N63"/>
      <c r="O63"/>
      <c r="P63"/>
      <c r="Q63"/>
      <c r="R63"/>
      <c r="S63"/>
      <c r="T63"/>
      <c r="U63"/>
      <c r="V63"/>
      <c r="W63"/>
      <c r="X63"/>
      <c r="Y63"/>
      <c r="Z63"/>
      <c r="AA63"/>
      <c r="AB63"/>
      <c r="AC63"/>
      <c r="AD63"/>
      <c r="AE63"/>
    </row>
    <row r="64" spans="1:31" ht="15" customHeight="1" x14ac:dyDescent="0.2">
      <c r="J64" s="125"/>
    </row>
    <row r="65" spans="1:31" ht="14" customHeight="1" thickBot="1" x14ac:dyDescent="0.25">
      <c r="A65" s="312" t="s">
        <v>345</v>
      </c>
      <c r="H65" s="206" t="s">
        <v>229</v>
      </c>
      <c r="J65" s="131"/>
    </row>
    <row r="66" spans="1:31" s="266" customFormat="1" ht="12.5" customHeight="1" thickBot="1" x14ac:dyDescent="0.25">
      <c r="A66" s="558"/>
      <c r="B66" s="501"/>
      <c r="C66" s="559"/>
      <c r="D66" s="548" t="s">
        <v>228</v>
      </c>
      <c r="E66" s="549" t="s">
        <v>227</v>
      </c>
      <c r="F66" s="550" t="s">
        <v>226</v>
      </c>
      <c r="G66" s="550" t="s">
        <v>225</v>
      </c>
      <c r="H66" s="500" t="s">
        <v>224</v>
      </c>
      <c r="J66" s="266" t="s">
        <v>347</v>
      </c>
      <c r="K66" s="561"/>
      <c r="L66" s="561"/>
      <c r="M66" s="561"/>
      <c r="N66" s="561"/>
      <c r="O66" s="561"/>
      <c r="P66" s="561"/>
      <c r="Q66" s="561"/>
      <c r="R66" s="561"/>
      <c r="S66" s="561"/>
      <c r="T66" s="561"/>
      <c r="U66" s="561"/>
      <c r="V66" s="561"/>
      <c r="W66" s="561"/>
      <c r="X66" s="561"/>
      <c r="Y66" s="561"/>
      <c r="Z66" s="561"/>
      <c r="AA66" s="561"/>
      <c r="AB66" s="561"/>
      <c r="AC66" s="561"/>
      <c r="AD66" s="561"/>
      <c r="AE66" s="561"/>
    </row>
    <row r="67" spans="1:31" ht="18" customHeight="1" thickBot="1" x14ac:dyDescent="0.25">
      <c r="A67" s="321" t="s">
        <v>346</v>
      </c>
      <c r="B67" s="320"/>
      <c r="C67" s="319"/>
      <c r="D67" s="318">
        <f>D24-D49+D55-D63</f>
        <v>2173372</v>
      </c>
      <c r="E67" s="317">
        <f t="shared" ref="E67:H67" si="4">E24-E49+E55-E63</f>
        <v>0</v>
      </c>
      <c r="F67" s="316">
        <f t="shared" si="4"/>
        <v>1099800</v>
      </c>
      <c r="G67" s="316">
        <f t="shared" si="4"/>
        <v>1073572</v>
      </c>
      <c r="H67" s="315">
        <f t="shared" si="4"/>
        <v>0</v>
      </c>
      <c r="I67" s="204"/>
      <c r="J67" s="563">
        <f>SUM(E67:H67)</f>
        <v>2173372</v>
      </c>
      <c r="K67" s="313"/>
      <c r="L67" s="313"/>
      <c r="M67" s="313"/>
      <c r="N67" s="313"/>
      <c r="O67" s="313"/>
      <c r="P67" s="313"/>
      <c r="Q67" s="313"/>
      <c r="R67" s="313"/>
      <c r="S67" s="313"/>
      <c r="T67" s="313"/>
      <c r="U67" s="313"/>
      <c r="V67" s="313"/>
      <c r="W67" s="313"/>
      <c r="X67" s="313"/>
      <c r="Y67" s="313"/>
      <c r="Z67" s="313"/>
      <c r="AA67" s="313"/>
      <c r="AB67" s="313"/>
      <c r="AC67" s="313"/>
      <c r="AD67" s="313"/>
      <c r="AE67" s="313"/>
    </row>
    <row r="68" spans="1:31" s="261" customFormat="1" ht="8.5" customHeight="1" x14ac:dyDescent="0.2">
      <c r="A68" s="312"/>
      <c r="B68" s="205"/>
      <c r="C68" s="311"/>
      <c r="D68" s="131" t="str">
        <f>IF(D67-SUM(E67:H67)=0,"・",D67-SUM(E67:H67))</f>
        <v>・</v>
      </c>
      <c r="E68" s="131"/>
      <c r="F68" s="131"/>
      <c r="G68" s="131"/>
      <c r="H68" s="205"/>
      <c r="I68" s="314"/>
      <c r="M68"/>
      <c r="N68"/>
      <c r="O68"/>
      <c r="P68"/>
      <c r="Q68"/>
      <c r="R68"/>
      <c r="S68"/>
      <c r="T68"/>
      <c r="U68"/>
      <c r="V68"/>
      <c r="W68"/>
      <c r="X68"/>
      <c r="Y68"/>
      <c r="Z68"/>
      <c r="AA68"/>
      <c r="AB68"/>
      <c r="AC68"/>
      <c r="AD68"/>
      <c r="AE68"/>
    </row>
    <row r="69" spans="1:31" s="313" customFormat="1" ht="28.25" customHeight="1" thickBot="1" x14ac:dyDescent="0.25">
      <c r="A69" s="312"/>
      <c r="B69" s="205"/>
      <c r="C69" s="311"/>
      <c r="D69" s="131"/>
      <c r="E69" s="131" t="s">
        <v>222</v>
      </c>
      <c r="F69" s="131"/>
      <c r="G69" s="131"/>
      <c r="H69" s="205"/>
      <c r="I69" s="131"/>
      <c r="J69" s="125" t="s">
        <v>371</v>
      </c>
      <c r="K69" s="130" t="s">
        <v>198</v>
      </c>
      <c r="L69" s="130" t="s">
        <v>373</v>
      </c>
      <c r="M69"/>
      <c r="N69"/>
      <c r="O69"/>
      <c r="P69"/>
      <c r="Q69"/>
      <c r="R69"/>
      <c r="S69"/>
      <c r="T69"/>
      <c r="U69"/>
      <c r="V69"/>
      <c r="W69"/>
      <c r="X69"/>
      <c r="Y69"/>
      <c r="Z69"/>
      <c r="AA69"/>
      <c r="AB69"/>
      <c r="AC69"/>
      <c r="AD69"/>
      <c r="AE69"/>
    </row>
    <row r="70" spans="1:31" s="313" customFormat="1" ht="28.25" customHeight="1" thickBot="1" x14ac:dyDescent="0.25">
      <c r="A70" s="312"/>
      <c r="B70" s="205"/>
      <c r="C70" s="564" t="s">
        <v>375</v>
      </c>
      <c r="D70" s="578"/>
      <c r="E70" s="579"/>
      <c r="F70" s="131"/>
      <c r="G70" s="131"/>
      <c r="H70" s="205"/>
      <c r="I70" s="131"/>
      <c r="J70" s="594">
        <v>30</v>
      </c>
      <c r="K70" s="593">
        <f>K80</f>
        <v>1603</v>
      </c>
      <c r="L70" s="583">
        <f>J70*K70</f>
        <v>48090</v>
      </c>
      <c r="M70"/>
      <c r="N70"/>
      <c r="O70"/>
      <c r="P70"/>
      <c r="Q70"/>
      <c r="R70"/>
      <c r="S70"/>
      <c r="T70"/>
      <c r="U70"/>
      <c r="V70"/>
      <c r="W70"/>
      <c r="X70"/>
      <c r="Y70"/>
      <c r="Z70"/>
      <c r="AA70"/>
      <c r="AB70"/>
      <c r="AC70"/>
      <c r="AD70"/>
      <c r="AE70"/>
    </row>
    <row r="71" spans="1:31" ht="28.25" customHeight="1" thickBot="1" x14ac:dyDescent="0.25">
      <c r="C71" s="564"/>
      <c r="D71" s="566"/>
      <c r="E71" s="565" t="s">
        <v>227</v>
      </c>
      <c r="J71" s="581">
        <v>20</v>
      </c>
      <c r="K71" s="582">
        <f>K81</f>
        <v>1355</v>
      </c>
      <c r="L71" s="583">
        <f>J71*K71</f>
        <v>27100</v>
      </c>
    </row>
    <row r="72" spans="1:31" ht="33" customHeight="1" thickBot="1" x14ac:dyDescent="0.25">
      <c r="C72" s="567" t="str">
        <f>C33</f>
        <v>国民健康保険料の子どもに係る均等割の廃止(18歳未満対象)</v>
      </c>
      <c r="D72" s="568"/>
      <c r="E72" s="569"/>
      <c r="J72" s="581">
        <v>10</v>
      </c>
      <c r="K72" s="582">
        <f>K74-K70-K71</f>
        <v>31042</v>
      </c>
      <c r="L72" s="583">
        <f>J72*K72</f>
        <v>310420</v>
      </c>
    </row>
    <row r="73" spans="1:31" ht="34.5" hidden="1" customHeight="1" x14ac:dyDescent="0.2">
      <c r="C73" s="570"/>
      <c r="D73" s="571"/>
      <c r="E73" s="572"/>
      <c r="J73" s="587" t="s">
        <v>370</v>
      </c>
      <c r="K73" s="173">
        <v>34500</v>
      </c>
      <c r="L73" s="584">
        <f>SUM(L70:L71)</f>
        <v>75190</v>
      </c>
    </row>
    <row r="74" spans="1:31" ht="34.5" customHeight="1" thickBot="1" x14ac:dyDescent="0.25">
      <c r="C74" s="570" t="str">
        <f>C35</f>
        <v>子ども医療費の助成対象者を18歳以下の通院に拡大（4月実施。入院も同）</v>
      </c>
      <c r="D74" s="571"/>
      <c r="E74" s="572"/>
      <c r="J74" s="547" t="s">
        <v>376</v>
      </c>
      <c r="K74" s="581">
        <v>34000</v>
      </c>
      <c r="L74" s="173">
        <f>SUM(L70:L72)</f>
        <v>385610</v>
      </c>
    </row>
    <row r="75" spans="1:31" ht="28.25" customHeight="1" x14ac:dyDescent="0.2">
      <c r="C75" s="570" t="str">
        <f>C36</f>
        <v>奨学金返還支援制度の創設</v>
      </c>
      <c r="D75" s="571"/>
      <c r="E75" s="572">
        <f>E36</f>
        <v>36000</v>
      </c>
      <c r="J75" s="173"/>
      <c r="K75" s="173" t="s">
        <v>369</v>
      </c>
      <c r="L75" s="173">
        <f>L74-L82</f>
        <v>323607</v>
      </c>
    </row>
    <row r="76" spans="1:31" ht="28" hidden="1" customHeight="1" x14ac:dyDescent="0.2">
      <c r="C76" s="570"/>
      <c r="D76" s="571"/>
      <c r="E76" s="572"/>
      <c r="J76" s="173"/>
      <c r="K76" s="173"/>
      <c r="L76" s="173"/>
      <c r="N76">
        <v>26</v>
      </c>
      <c r="O76">
        <v>15</v>
      </c>
      <c r="P76" t="s">
        <v>367</v>
      </c>
    </row>
    <row r="77" spans="1:31" ht="28" hidden="1" customHeight="1" x14ac:dyDescent="0.2">
      <c r="C77" s="570"/>
      <c r="D77" s="571"/>
      <c r="E77" s="572"/>
      <c r="J77" s="131"/>
    </row>
    <row r="78" spans="1:31" ht="28.25" customHeight="1" x14ac:dyDescent="0.2">
      <c r="C78" s="570" t="str">
        <f t="shared" ref="C78:C85" si="5">C39</f>
        <v>高等学校給付型奨学金の支給の拡大（全学年・全非課税世帯対象）</v>
      </c>
      <c r="D78" s="571"/>
      <c r="E78" s="572">
        <f t="shared" ref="E78:E85" si="6">E39</f>
        <v>406800</v>
      </c>
      <c r="J78" s="131"/>
    </row>
    <row r="79" spans="1:31" ht="28.25" customHeight="1" thickBot="1" x14ac:dyDescent="0.25">
      <c r="C79" s="570" t="str">
        <f t="shared" si="5"/>
        <v>小学校3年生までの30人学級拡大</v>
      </c>
      <c r="D79" s="571"/>
      <c r="E79" s="572">
        <f t="shared" si="6"/>
        <v>1452900</v>
      </c>
      <c r="J79" s="125" t="s">
        <v>368</v>
      </c>
    </row>
    <row r="80" spans="1:31" ht="28.25" customHeight="1" thickBot="1" x14ac:dyDescent="0.25">
      <c r="C80" s="570" t="str">
        <f t="shared" si="5"/>
        <v>小学校給食費の無料化（全学年対象）</v>
      </c>
      <c r="D80" s="571"/>
      <c r="E80" s="572">
        <f t="shared" si="6"/>
        <v>4200000</v>
      </c>
      <c r="J80" s="541">
        <v>26</v>
      </c>
      <c r="K80" s="580">
        <v>1603</v>
      </c>
      <c r="L80" s="173">
        <f>J80*K80</f>
        <v>41678</v>
      </c>
    </row>
    <row r="81" spans="1:31" ht="28.25" customHeight="1" thickBot="1" x14ac:dyDescent="0.25">
      <c r="C81" s="570" t="str">
        <f t="shared" si="5"/>
        <v>小学校給食調理の外部委託拡大の中止(7校)</v>
      </c>
      <c r="D81" s="571"/>
      <c r="E81" s="572">
        <f t="shared" si="6"/>
        <v>197562</v>
      </c>
      <c r="J81" s="173">
        <v>15</v>
      </c>
      <c r="K81" s="589">
        <v>1355</v>
      </c>
      <c r="L81" s="173">
        <f>J81*K81</f>
        <v>20325</v>
      </c>
    </row>
    <row r="82" spans="1:31" s="131" customFormat="1" ht="28.25" customHeight="1" x14ac:dyDescent="0.2">
      <c r="A82" s="312"/>
      <c r="B82" s="205"/>
      <c r="C82" s="570" t="str">
        <f t="shared" si="5"/>
        <v>学校図書館司書の全校配置(年35週)</v>
      </c>
      <c r="D82" s="571"/>
      <c r="E82" s="572">
        <f t="shared" si="6"/>
        <v>199175</v>
      </c>
      <c r="H82" s="205"/>
      <c r="J82" s="173"/>
      <c r="K82" s="173">
        <f>SUM(K80:K81)</f>
        <v>2958</v>
      </c>
      <c r="L82" s="592">
        <f>SUM(L80:L81)</f>
        <v>62003</v>
      </c>
      <c r="M82"/>
      <c r="N82"/>
      <c r="O82"/>
      <c r="P82"/>
      <c r="Q82"/>
      <c r="R82"/>
      <c r="S82"/>
      <c r="T82"/>
      <c r="U82"/>
      <c r="V82"/>
      <c r="W82"/>
      <c r="X82"/>
      <c r="Y82"/>
      <c r="Z82"/>
      <c r="AA82"/>
      <c r="AB82"/>
      <c r="AC82"/>
      <c r="AD82"/>
      <c r="AE82"/>
    </row>
    <row r="83" spans="1:31" s="131" customFormat="1" ht="28.25" customHeight="1" x14ac:dyDescent="0.2">
      <c r="A83" s="312"/>
      <c r="B83" s="205"/>
      <c r="C83" s="570" t="str">
        <f t="shared" si="5"/>
        <v>中学校2年生まで35人学級拡大</v>
      </c>
      <c r="D83" s="571"/>
      <c r="E83" s="572">
        <f t="shared" si="6"/>
        <v>661200</v>
      </c>
      <c r="H83" s="205"/>
      <c r="J83" s="590"/>
      <c r="K83" s="591"/>
      <c r="L83" s="591"/>
      <c r="M83"/>
      <c r="N83"/>
      <c r="O83"/>
      <c r="P83"/>
      <c r="Q83"/>
      <c r="R83"/>
      <c r="S83"/>
      <c r="T83"/>
      <c r="U83"/>
      <c r="V83"/>
      <c r="W83"/>
      <c r="X83"/>
      <c r="Y83"/>
      <c r="Z83"/>
      <c r="AA83"/>
      <c r="AB83"/>
      <c r="AC83"/>
      <c r="AD83"/>
      <c r="AE83"/>
    </row>
    <row r="84" spans="1:31" s="131" customFormat="1" ht="28.25" customHeight="1" x14ac:dyDescent="0.2">
      <c r="A84" s="312"/>
      <c r="B84" s="205"/>
      <c r="C84" s="570" t="str">
        <f t="shared" si="5"/>
        <v>学校図書館司書の全校配置(年35週)</v>
      </c>
      <c r="D84" s="571"/>
      <c r="E84" s="572">
        <f t="shared" si="6"/>
        <v>85361</v>
      </c>
      <c r="H84" s="205"/>
      <c r="J84" s="541"/>
      <c r="K84" s="592"/>
      <c r="L84" s="592"/>
      <c r="M84"/>
      <c r="N84"/>
      <c r="O84"/>
      <c r="P84"/>
      <c r="Q84" s="586"/>
      <c r="R84" s="586"/>
      <c r="S84"/>
      <c r="T84"/>
      <c r="U84"/>
      <c r="V84"/>
      <c r="W84"/>
      <c r="X84"/>
      <c r="Y84"/>
      <c r="Z84"/>
      <c r="AA84"/>
      <c r="AB84"/>
      <c r="AC84"/>
      <c r="AD84"/>
      <c r="AE84"/>
    </row>
    <row r="85" spans="1:31" s="131" customFormat="1" ht="28.25" customHeight="1" thickBot="1" x14ac:dyDescent="0.25">
      <c r="A85" s="312"/>
      <c r="B85" s="205"/>
      <c r="C85" s="573" t="str">
        <f t="shared" si="5"/>
        <v>私立高等学校授業料補助を全世帯対象とし、単価を引き上げ</v>
      </c>
      <c r="D85" s="574"/>
      <c r="E85" s="575">
        <f t="shared" si="6"/>
        <v>324000</v>
      </c>
      <c r="H85" s="205"/>
      <c r="J85" s="592"/>
      <c r="K85" s="592"/>
      <c r="L85" s="592"/>
      <c r="M85"/>
      <c r="N85"/>
      <c r="O85"/>
      <c r="P85"/>
      <c r="Q85" s="586"/>
      <c r="R85" s="586"/>
      <c r="S85"/>
      <c r="T85"/>
      <c r="U85"/>
      <c r="V85"/>
      <c r="W85"/>
      <c r="X85"/>
      <c r="Y85"/>
      <c r="Z85"/>
      <c r="AA85"/>
      <c r="AB85"/>
      <c r="AC85"/>
      <c r="AD85"/>
      <c r="AE85"/>
    </row>
    <row r="86" spans="1:31" s="131" customFormat="1" ht="28.25" customHeight="1" thickBot="1" x14ac:dyDescent="0.25">
      <c r="A86" s="312"/>
      <c r="B86" s="205"/>
      <c r="C86" s="595" t="s">
        <v>367</v>
      </c>
      <c r="D86" s="576"/>
      <c r="E86" s="577">
        <f>SUM(E72:E85)</f>
        <v>7562998</v>
      </c>
      <c r="H86" s="205"/>
      <c r="J86" s="592"/>
      <c r="K86" s="592"/>
      <c r="L86" s="592"/>
      <c r="M86"/>
      <c r="N86"/>
      <c r="O86"/>
      <c r="P86"/>
      <c r="Q86" s="586"/>
      <c r="R86" s="586"/>
      <c r="S86"/>
      <c r="T86"/>
      <c r="U86"/>
      <c r="V86"/>
      <c r="W86"/>
      <c r="X86"/>
      <c r="Y86"/>
      <c r="Z86"/>
      <c r="AA86"/>
      <c r="AB86"/>
      <c r="AC86"/>
      <c r="AD86"/>
      <c r="AE86"/>
    </row>
    <row r="87" spans="1:31" s="131" customFormat="1" ht="28.25" customHeight="1" x14ac:dyDescent="0.2">
      <c r="A87" s="312"/>
      <c r="B87" s="205"/>
      <c r="C87" s="311"/>
      <c r="D87" s="311"/>
      <c r="E87" s="311"/>
      <c r="H87" s="205"/>
      <c r="J87" s="590"/>
      <c r="K87" s="591"/>
      <c r="L87" s="591"/>
      <c r="M87"/>
      <c r="N87"/>
      <c r="O87"/>
      <c r="P87"/>
      <c r="Q87" s="586"/>
      <c r="R87" s="586"/>
      <c r="S87"/>
      <c r="T87"/>
      <c r="U87"/>
      <c r="V87"/>
      <c r="W87"/>
      <c r="X87"/>
      <c r="Y87"/>
      <c r="Z87"/>
      <c r="AA87"/>
      <c r="AB87"/>
      <c r="AC87"/>
      <c r="AD87"/>
      <c r="AE87"/>
    </row>
    <row r="88" spans="1:31" s="131" customFormat="1" ht="28.25" customHeight="1" x14ac:dyDescent="0.2">
      <c r="A88" s="312"/>
      <c r="B88" s="205"/>
      <c r="C88" s="311"/>
      <c r="D88" s="311"/>
      <c r="E88" s="311"/>
      <c r="H88" s="205"/>
      <c r="J88" s="541"/>
      <c r="K88" s="592"/>
      <c r="L88" s="592"/>
      <c r="M88"/>
      <c r="N88"/>
      <c r="O88"/>
      <c r="P88"/>
      <c r="Q88" s="586"/>
      <c r="R88" s="586"/>
      <c r="S88"/>
      <c r="T88"/>
      <c r="U88"/>
      <c r="V88"/>
      <c r="W88"/>
      <c r="X88"/>
      <c r="Y88"/>
      <c r="Z88"/>
      <c r="AA88"/>
      <c r="AB88"/>
      <c r="AC88"/>
      <c r="AD88"/>
      <c r="AE88"/>
    </row>
    <row r="89" spans="1:31" s="131" customFormat="1" ht="28.25" customHeight="1" x14ac:dyDescent="0.2">
      <c r="A89" s="312"/>
      <c r="B89" s="205"/>
      <c r="C89" s="311"/>
      <c r="D89" s="311"/>
      <c r="E89" s="311"/>
      <c r="H89" s="205"/>
      <c r="J89" s="592"/>
      <c r="K89" s="592"/>
      <c r="L89" s="592"/>
      <c r="M89"/>
      <c r="N89"/>
      <c r="O89"/>
      <c r="P89"/>
      <c r="Q89" s="586"/>
      <c r="R89" s="586"/>
      <c r="S89"/>
      <c r="T89"/>
      <c r="U89"/>
      <c r="V89"/>
      <c r="W89"/>
      <c r="X89"/>
      <c r="Y89"/>
      <c r="Z89"/>
      <c r="AA89"/>
      <c r="AB89"/>
      <c r="AC89"/>
      <c r="AD89"/>
      <c r="AE89"/>
    </row>
    <row r="90" spans="1:31" s="131" customFormat="1" ht="28.25" customHeight="1" x14ac:dyDescent="0.2">
      <c r="A90" s="312"/>
      <c r="B90" s="205"/>
      <c r="C90" s="311"/>
      <c r="D90" s="311"/>
      <c r="E90" s="311"/>
      <c r="H90" s="205"/>
      <c r="J90" s="592"/>
      <c r="K90" s="592"/>
      <c r="L90" s="592"/>
      <c r="M90"/>
      <c r="N90"/>
      <c r="O90"/>
      <c r="P90"/>
      <c r="Q90" s="586"/>
      <c r="R90" s="586"/>
      <c r="S90"/>
      <c r="T90"/>
      <c r="U90"/>
      <c r="V90"/>
      <c r="W90"/>
      <c r="X90"/>
      <c r="Y90"/>
      <c r="Z90"/>
      <c r="AA90"/>
      <c r="AB90"/>
      <c r="AC90"/>
      <c r="AD90"/>
      <c r="AE90"/>
    </row>
    <row r="91" spans="1:31" s="131" customFormat="1" ht="28.25" customHeight="1" x14ac:dyDescent="0.2">
      <c r="A91" s="312"/>
      <c r="B91" s="205"/>
      <c r="C91" s="311"/>
      <c r="D91" s="311"/>
      <c r="E91" s="311"/>
      <c r="H91" s="205"/>
      <c r="J91"/>
      <c r="K91"/>
      <c r="L91"/>
      <c r="M91"/>
      <c r="N91"/>
      <c r="O91"/>
      <c r="P91"/>
      <c r="Q91" s="586"/>
      <c r="R91" s="586"/>
      <c r="S91"/>
      <c r="T91"/>
      <c r="U91"/>
      <c r="V91"/>
      <c r="W91"/>
      <c r="X91"/>
      <c r="Y91"/>
      <c r="Z91"/>
      <c r="AA91"/>
      <c r="AB91"/>
      <c r="AC91"/>
      <c r="AD91"/>
      <c r="AE91"/>
    </row>
    <row r="92" spans="1:31" s="131" customFormat="1" ht="28.25" customHeight="1" x14ac:dyDescent="0.2">
      <c r="A92" s="312"/>
      <c r="B92" s="205"/>
      <c r="C92" s="311"/>
      <c r="D92" s="311"/>
      <c r="E92" s="311"/>
      <c r="H92" s="205"/>
      <c r="J92" s="585"/>
      <c r="K92"/>
      <c r="L92"/>
      <c r="M92"/>
      <c r="N92"/>
      <c r="O92"/>
      <c r="P92"/>
      <c r="Q92"/>
      <c r="R92"/>
      <c r="S92"/>
      <c r="T92"/>
      <c r="U92"/>
      <c r="V92"/>
      <c r="W92"/>
      <c r="X92"/>
      <c r="Y92"/>
      <c r="Z92"/>
      <c r="AA92"/>
      <c r="AB92"/>
      <c r="AC92"/>
      <c r="AD92"/>
      <c r="AE92"/>
    </row>
    <row r="93" spans="1:31" s="131" customFormat="1" ht="28.25" customHeight="1" x14ac:dyDescent="0.2">
      <c r="A93" s="312"/>
      <c r="B93" s="205"/>
      <c r="C93" s="311"/>
      <c r="D93" s="311"/>
      <c r="E93" s="311"/>
      <c r="H93" s="205"/>
      <c r="J93"/>
      <c r="K93"/>
      <c r="L93"/>
      <c r="M93"/>
      <c r="N93"/>
      <c r="O93"/>
      <c r="P93"/>
      <c r="Q93"/>
      <c r="R93"/>
      <c r="S93"/>
      <c r="T93"/>
      <c r="U93"/>
      <c r="V93"/>
      <c r="W93"/>
      <c r="X93"/>
      <c r="Y93"/>
      <c r="Z93"/>
      <c r="AA93"/>
      <c r="AB93"/>
      <c r="AC93"/>
      <c r="AD93"/>
      <c r="AE93"/>
    </row>
    <row r="94" spans="1:31" s="131" customFormat="1" ht="28.25" customHeight="1" x14ac:dyDescent="0.2">
      <c r="A94" s="312"/>
      <c r="B94" s="205"/>
      <c r="C94" s="311"/>
      <c r="D94" s="311"/>
      <c r="E94" s="311"/>
      <c r="H94" s="205"/>
      <c r="J94"/>
      <c r="K94"/>
      <c r="L94"/>
      <c r="M94"/>
      <c r="N94"/>
      <c r="O94"/>
      <c r="P94"/>
      <c r="Q94"/>
      <c r="R94"/>
      <c r="S94"/>
      <c r="T94"/>
      <c r="U94"/>
      <c r="V94"/>
      <c r="W94"/>
      <c r="X94"/>
      <c r="Y94"/>
      <c r="Z94"/>
      <c r="AA94"/>
      <c r="AB94"/>
      <c r="AC94"/>
      <c r="AD94"/>
      <c r="AE94"/>
    </row>
    <row r="95" spans="1:31" s="131" customFormat="1" ht="28.25" customHeight="1" x14ac:dyDescent="0.2">
      <c r="A95" s="312"/>
      <c r="B95" s="205"/>
      <c r="C95" s="311"/>
      <c r="D95" s="311"/>
      <c r="E95" s="311"/>
      <c r="H95" s="205"/>
      <c r="J95"/>
      <c r="K95"/>
      <c r="L95"/>
      <c r="M95"/>
      <c r="N95"/>
      <c r="O95"/>
      <c r="P95"/>
      <c r="Q95"/>
      <c r="R95"/>
      <c r="S95"/>
      <c r="T95"/>
      <c r="U95"/>
      <c r="V95"/>
      <c r="W95"/>
      <c r="X95"/>
      <c r="Y95"/>
      <c r="Z95"/>
      <c r="AA95"/>
      <c r="AB95"/>
      <c r="AC95"/>
      <c r="AD95"/>
      <c r="AE95"/>
    </row>
    <row r="96" spans="1:31" s="131" customFormat="1" ht="28.25" customHeight="1" x14ac:dyDescent="0.2">
      <c r="A96" s="312"/>
      <c r="B96" s="205"/>
      <c r="C96" s="311"/>
      <c r="D96" s="311"/>
      <c r="E96" s="311"/>
      <c r="H96" s="205"/>
      <c r="J96"/>
      <c r="K96"/>
      <c r="L96"/>
      <c r="M96"/>
      <c r="O96"/>
      <c r="P96"/>
      <c r="Q96"/>
      <c r="R96"/>
      <c r="S96"/>
      <c r="T96"/>
      <c r="U96"/>
      <c r="V96"/>
      <c r="W96"/>
      <c r="X96"/>
      <c r="Y96"/>
      <c r="Z96"/>
      <c r="AA96"/>
      <c r="AB96"/>
      <c r="AC96"/>
      <c r="AD96"/>
      <c r="AE96"/>
    </row>
    <row r="97" spans="1:31" s="131" customFormat="1" ht="28.25" customHeight="1" x14ac:dyDescent="0.2">
      <c r="A97" s="312"/>
      <c r="B97" s="205"/>
      <c r="C97" s="311"/>
      <c r="D97" s="311"/>
      <c r="E97" s="311"/>
      <c r="H97" s="205"/>
      <c r="J97"/>
      <c r="K97"/>
      <c r="L97"/>
      <c r="M97"/>
      <c r="N97"/>
      <c r="O97"/>
      <c r="P97"/>
      <c r="Q97"/>
      <c r="R97"/>
      <c r="S97"/>
      <c r="T97"/>
      <c r="U97"/>
      <c r="V97"/>
      <c r="W97"/>
      <c r="X97"/>
      <c r="Y97"/>
      <c r="Z97"/>
      <c r="AA97"/>
      <c r="AB97"/>
      <c r="AC97"/>
      <c r="AD97"/>
      <c r="AE97"/>
    </row>
  </sheetData>
  <mergeCells count="1">
    <mergeCell ref="A1:H1"/>
  </mergeCells>
  <phoneticPr fontId="11"/>
  <pageMargins left="0.23622047244094491" right="0.23622047244094491" top="0.19685039370078741"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opLeftCell="A30" zoomScale="79" zoomScaleNormal="79" workbookViewId="0">
      <selection activeCell="C35" sqref="C35"/>
    </sheetView>
  </sheetViews>
  <sheetFormatPr defaultRowHeight="28.25" customHeight="1" x14ac:dyDescent="0.2"/>
  <cols>
    <col min="1" max="1" width="13.453125" style="312" customWidth="1"/>
    <col min="2" max="2" width="11" style="205" customWidth="1"/>
    <col min="3" max="3" width="25.1796875" style="311" customWidth="1"/>
    <col min="4" max="4" width="11.54296875" style="131" customWidth="1"/>
    <col min="5" max="6" width="11.36328125" style="131" customWidth="1"/>
    <col min="7" max="7" width="10.54296875" style="131" customWidth="1"/>
    <col min="8" max="8" width="5.81640625" style="205" customWidth="1"/>
    <col min="9" max="9" width="1" style="131" customWidth="1"/>
    <col min="10" max="10" width="27.54296875" customWidth="1"/>
    <col min="11" max="11" width="24.81640625" customWidth="1"/>
    <col min="12" max="12" width="13.08984375" customWidth="1"/>
    <col min="13" max="13" width="11.54296875" customWidth="1"/>
    <col min="14" max="14" width="11.453125" customWidth="1"/>
    <col min="15" max="15" width="11.6328125" customWidth="1"/>
    <col min="17" max="17" width="11.54296875" customWidth="1"/>
  </cols>
  <sheetData>
    <row r="1" spans="1:17" ht="34.5" customHeight="1" x14ac:dyDescent="0.2">
      <c r="A1" s="596" t="s">
        <v>318</v>
      </c>
      <c r="B1" s="596"/>
      <c r="C1" s="596"/>
      <c r="D1" s="596"/>
      <c r="E1" s="596"/>
      <c r="F1" s="596"/>
      <c r="G1" s="596"/>
      <c r="H1" s="596"/>
    </row>
    <row r="2" spans="1:17" ht="31.5" customHeight="1" thickBot="1" x14ac:dyDescent="0.25">
      <c r="A2" s="312" t="s">
        <v>317</v>
      </c>
      <c r="H2" s="206" t="s">
        <v>229</v>
      </c>
      <c r="K2" t="s">
        <v>316</v>
      </c>
    </row>
    <row r="3" spans="1:17" s="410" customFormat="1" ht="19.25" customHeight="1" thickBot="1" x14ac:dyDescent="0.25">
      <c r="A3" s="430" t="s">
        <v>234</v>
      </c>
      <c r="B3" s="429" t="s">
        <v>233</v>
      </c>
      <c r="C3" s="428" t="s">
        <v>315</v>
      </c>
      <c r="D3" s="427" t="s">
        <v>228</v>
      </c>
      <c r="E3" s="426" t="s">
        <v>227</v>
      </c>
      <c r="F3" s="328" t="s">
        <v>226</v>
      </c>
      <c r="G3" s="501" t="s">
        <v>225</v>
      </c>
      <c r="H3" s="500" t="s">
        <v>224</v>
      </c>
      <c r="I3" s="417"/>
      <c r="J3" s="33" t="s">
        <v>157</v>
      </c>
      <c r="K3" s="499"/>
      <c r="L3" s="498" t="s">
        <v>228</v>
      </c>
      <c r="M3" s="497" t="s">
        <v>227</v>
      </c>
      <c r="N3" s="328" t="s">
        <v>226</v>
      </c>
      <c r="O3" s="328" t="s">
        <v>225</v>
      </c>
      <c r="P3" s="344" t="s">
        <v>224</v>
      </c>
    </row>
    <row r="4" spans="1:17" ht="34.25" customHeight="1" x14ac:dyDescent="0.2">
      <c r="A4" s="496" t="s">
        <v>55</v>
      </c>
      <c r="B4" s="495" t="s">
        <v>55</v>
      </c>
      <c r="C4" s="494" t="s">
        <v>314</v>
      </c>
      <c r="D4" s="359">
        <f>SUM(E4:H4)</f>
        <v>14000</v>
      </c>
      <c r="E4" s="358">
        <v>14000</v>
      </c>
      <c r="F4" s="493" t="s">
        <v>15</v>
      </c>
      <c r="G4" s="493" t="s">
        <v>15</v>
      </c>
      <c r="H4" s="492" t="s">
        <v>15</v>
      </c>
      <c r="I4" s="491"/>
      <c r="J4" s="236" t="s">
        <v>159</v>
      </c>
      <c r="K4" s="490" t="s">
        <v>313</v>
      </c>
      <c r="L4" s="489">
        <f>D$24</f>
        <v>5813707</v>
      </c>
      <c r="M4" s="488">
        <f>E$24</f>
        <v>2029972</v>
      </c>
      <c r="N4" s="487">
        <f>F$24</f>
        <v>2950250</v>
      </c>
      <c r="O4" s="487">
        <f>G$24</f>
        <v>833485</v>
      </c>
      <c r="P4" s="486">
        <f>H$24</f>
        <v>0</v>
      </c>
      <c r="Q4" s="348" t="str">
        <f>IF(L4-SUM(M4:P4)=0,"ok",L4-SUM(M4:P4))</f>
        <v>ok</v>
      </c>
    </row>
    <row r="5" spans="1:17" ht="34.25" customHeight="1" x14ac:dyDescent="0.2">
      <c r="A5" s="374" t="s">
        <v>63</v>
      </c>
      <c r="B5" s="377" t="s">
        <v>66</v>
      </c>
      <c r="C5" s="409" t="s">
        <v>312</v>
      </c>
      <c r="D5" s="394">
        <f>SUM(E5:H5)</f>
        <v>47197</v>
      </c>
      <c r="E5" s="393">
        <v>47197</v>
      </c>
      <c r="F5" s="471" t="s">
        <v>15</v>
      </c>
      <c r="G5" s="471" t="s">
        <v>15</v>
      </c>
      <c r="H5" s="470" t="s">
        <v>98</v>
      </c>
      <c r="I5" s="436"/>
      <c r="J5" s="236" t="s">
        <v>160</v>
      </c>
      <c r="K5" s="485" t="s">
        <v>311</v>
      </c>
      <c r="L5" s="481">
        <f>D$45</f>
        <v>14226752</v>
      </c>
      <c r="M5" s="480">
        <f>E$45</f>
        <v>14226752</v>
      </c>
      <c r="N5" s="479">
        <f>F$45</f>
        <v>0</v>
      </c>
      <c r="O5" s="479">
        <f>G$45</f>
        <v>0</v>
      </c>
      <c r="P5" s="478">
        <f>H$45</f>
        <v>0</v>
      </c>
      <c r="Q5" s="348" t="str">
        <f>IF(L5-SUM(M5:P5)=0,"ok",L5-SUM(M5:P5))</f>
        <v>ok</v>
      </c>
    </row>
    <row r="6" spans="1:17" ht="34.25" customHeight="1" x14ac:dyDescent="0.2">
      <c r="A6" s="408"/>
      <c r="B6" s="416" t="s">
        <v>95</v>
      </c>
      <c r="C6" s="415" t="s">
        <v>310</v>
      </c>
      <c r="D6" s="484">
        <f>SUM(E6:H6)</f>
        <v>294</v>
      </c>
      <c r="E6" s="483">
        <v>294</v>
      </c>
      <c r="F6" s="412" t="s">
        <v>15</v>
      </c>
      <c r="G6" s="412" t="s">
        <v>15</v>
      </c>
      <c r="H6" s="411" t="s">
        <v>98</v>
      </c>
      <c r="I6" s="436"/>
      <c r="J6" s="236" t="s">
        <v>156</v>
      </c>
      <c r="K6" s="482" t="s">
        <v>309</v>
      </c>
      <c r="L6" s="481">
        <f>D$51</f>
        <v>12196780</v>
      </c>
      <c r="M6" s="480">
        <f>E$51</f>
        <v>12196780</v>
      </c>
      <c r="N6" s="479">
        <f>F$51</f>
        <v>0</v>
      </c>
      <c r="O6" s="479">
        <f>G$51</f>
        <v>0</v>
      </c>
      <c r="P6" s="478">
        <f>H$51</f>
        <v>0</v>
      </c>
      <c r="Q6" s="348" t="str">
        <f>IF(L6-SUM(M6:P6)=0,"ok",L6-SUM(M6:P6))</f>
        <v>ok</v>
      </c>
    </row>
    <row r="7" spans="1:17" ht="34.25" customHeight="1" thickBot="1" x14ac:dyDescent="0.25">
      <c r="A7" s="401" t="s">
        <v>56</v>
      </c>
      <c r="B7" s="400" t="s">
        <v>56</v>
      </c>
      <c r="C7" s="399" t="s">
        <v>308</v>
      </c>
      <c r="D7" s="382">
        <f>SUM(E7:H7)</f>
        <v>55755</v>
      </c>
      <c r="E7" s="381">
        <v>55755</v>
      </c>
      <c r="F7" s="398" t="s">
        <v>15</v>
      </c>
      <c r="G7" s="398" t="s">
        <v>15</v>
      </c>
      <c r="H7" s="397" t="s">
        <v>15</v>
      </c>
      <c r="I7" s="436"/>
      <c r="J7" s="237" t="s">
        <v>351</v>
      </c>
      <c r="K7" s="477" t="s">
        <v>307</v>
      </c>
      <c r="L7" s="476">
        <f>D$56</f>
        <v>0</v>
      </c>
      <c r="M7" s="475">
        <f>E$56</f>
        <v>0</v>
      </c>
      <c r="N7" s="474">
        <f>F$56</f>
        <v>0</v>
      </c>
      <c r="O7" s="474">
        <f>G$56</f>
        <v>0</v>
      </c>
      <c r="P7" s="473">
        <f>H$56</f>
        <v>0</v>
      </c>
      <c r="Q7" s="348" t="str">
        <f>IF(L7-SUM(M7:P7)=0,"ok",L7-SUM(M7:P7))</f>
        <v>ok</v>
      </c>
    </row>
    <row r="8" spans="1:17" ht="34.25" customHeight="1" thickBot="1" x14ac:dyDescent="0.25">
      <c r="A8" s="472" t="s">
        <v>306</v>
      </c>
      <c r="B8" s="375" t="s">
        <v>305</v>
      </c>
      <c r="C8" s="409" t="s">
        <v>304</v>
      </c>
      <c r="D8" s="394">
        <f>SUM(E8:H8)</f>
        <v>2486</v>
      </c>
      <c r="E8" s="393">
        <v>2486</v>
      </c>
      <c r="F8" s="471" t="s">
        <v>15</v>
      </c>
      <c r="G8" s="471" t="s">
        <v>15</v>
      </c>
      <c r="H8" s="470" t="s">
        <v>15</v>
      </c>
      <c r="I8" s="450"/>
      <c r="J8" s="236" t="s">
        <v>156</v>
      </c>
      <c r="K8" s="469" t="s">
        <v>303</v>
      </c>
      <c r="L8" s="468">
        <f>D$60</f>
        <v>-3783735</v>
      </c>
      <c r="M8" s="467">
        <f>E$60</f>
        <v>0</v>
      </c>
      <c r="N8" s="466">
        <f>F$60</f>
        <v>-2950250</v>
      </c>
      <c r="O8" s="466">
        <f>G$60</f>
        <v>-833485</v>
      </c>
      <c r="P8" s="465">
        <f>H$60</f>
        <v>0</v>
      </c>
      <c r="Q8" s="348"/>
    </row>
    <row r="9" spans="1:17" s="313" customFormat="1" ht="34.25" customHeight="1" x14ac:dyDescent="0.2">
      <c r="A9" s="464" t="s">
        <v>17</v>
      </c>
      <c r="B9" s="459" t="s">
        <v>302</v>
      </c>
      <c r="C9" s="463" t="s">
        <v>301</v>
      </c>
      <c r="D9" s="457">
        <v>835538</v>
      </c>
      <c r="E9" s="456">
        <v>238410</v>
      </c>
      <c r="F9" s="462" t="s">
        <v>15</v>
      </c>
      <c r="G9" s="461">
        <f>D9-E9</f>
        <v>597128</v>
      </c>
      <c r="H9" s="454" t="s">
        <v>15</v>
      </c>
      <c r="I9" s="436"/>
      <c r="J9" s="236" t="s">
        <v>159</v>
      </c>
      <c r="L9" s="460"/>
      <c r="M9" s="460"/>
      <c r="N9" s="460"/>
      <c r="O9" s="460"/>
      <c r="P9" s="460"/>
    </row>
    <row r="10" spans="1:17" ht="34.25" customHeight="1" x14ac:dyDescent="0.2">
      <c r="A10" s="446" t="s">
        <v>300</v>
      </c>
      <c r="B10" s="459" t="s">
        <v>299</v>
      </c>
      <c r="C10" s="458" t="s">
        <v>298</v>
      </c>
      <c r="D10" s="457">
        <f t="shared" ref="D10:D23" si="0">SUM(E10:H10)</f>
        <v>1000</v>
      </c>
      <c r="E10" s="456">
        <v>1000</v>
      </c>
      <c r="F10" s="455" t="s">
        <v>15</v>
      </c>
      <c r="G10" s="455" t="s">
        <v>15</v>
      </c>
      <c r="H10" s="454" t="s">
        <v>15</v>
      </c>
      <c r="I10" s="436"/>
      <c r="J10" s="236" t="s">
        <v>159</v>
      </c>
    </row>
    <row r="11" spans="1:17" ht="34.25" customHeight="1" x14ac:dyDescent="0.2">
      <c r="A11" s="355"/>
      <c r="B11" s="451" t="s">
        <v>297</v>
      </c>
      <c r="C11" s="372" t="s">
        <v>296</v>
      </c>
      <c r="D11" s="371">
        <f t="shared" si="0"/>
        <v>14401</v>
      </c>
      <c r="E11" s="370">
        <v>14401</v>
      </c>
      <c r="F11" s="387" t="s">
        <v>15</v>
      </c>
      <c r="G11" s="387" t="s">
        <v>15</v>
      </c>
      <c r="H11" s="386" t="s">
        <v>15</v>
      </c>
      <c r="I11" s="436"/>
    </row>
    <row r="12" spans="1:17" ht="34.25" customHeight="1" x14ac:dyDescent="0.2">
      <c r="A12" s="374"/>
      <c r="B12" s="375"/>
      <c r="C12" s="372" t="s">
        <v>295</v>
      </c>
      <c r="D12" s="371">
        <f t="shared" si="0"/>
        <v>2000</v>
      </c>
      <c r="E12" s="370">
        <v>2000</v>
      </c>
      <c r="F12" s="387" t="s">
        <v>15</v>
      </c>
      <c r="G12" s="387" t="s">
        <v>15</v>
      </c>
      <c r="H12" s="386" t="s">
        <v>15</v>
      </c>
      <c r="I12" s="436"/>
      <c r="K12" t="s">
        <v>294</v>
      </c>
    </row>
    <row r="13" spans="1:17" ht="34.25" customHeight="1" x14ac:dyDescent="0.2">
      <c r="A13" s="374"/>
      <c r="B13" s="376" t="s">
        <v>293</v>
      </c>
      <c r="C13" s="372" t="s">
        <v>292</v>
      </c>
      <c r="D13" s="371">
        <f t="shared" si="0"/>
        <v>180200</v>
      </c>
      <c r="E13" s="370">
        <v>180200</v>
      </c>
      <c r="F13" s="387" t="s">
        <v>15</v>
      </c>
      <c r="G13" s="387" t="s">
        <v>15</v>
      </c>
      <c r="H13" s="386" t="s">
        <v>15</v>
      </c>
      <c r="I13" s="450"/>
    </row>
    <row r="14" spans="1:17" s="313" customFormat="1" ht="34.25" customHeight="1" x14ac:dyDescent="0.2">
      <c r="A14" s="374"/>
      <c r="B14" s="375"/>
      <c r="C14" s="372" t="s">
        <v>291</v>
      </c>
      <c r="D14" s="371">
        <f t="shared" si="0"/>
        <v>20000</v>
      </c>
      <c r="E14" s="370">
        <v>20000</v>
      </c>
      <c r="F14" s="387" t="s">
        <v>15</v>
      </c>
      <c r="G14" s="387" t="s">
        <v>15</v>
      </c>
      <c r="H14" s="386" t="s">
        <v>15</v>
      </c>
      <c r="I14" s="450"/>
      <c r="J14" s="236"/>
    </row>
    <row r="15" spans="1:17" s="313" customFormat="1" ht="34.25" customHeight="1" x14ac:dyDescent="0.2">
      <c r="A15" s="408"/>
      <c r="B15" s="453" t="s">
        <v>290</v>
      </c>
      <c r="C15" s="415" t="s">
        <v>289</v>
      </c>
      <c r="D15" s="414">
        <f t="shared" si="0"/>
        <v>529925</v>
      </c>
      <c r="E15" s="413">
        <v>529925</v>
      </c>
      <c r="F15" s="447" t="s">
        <v>15</v>
      </c>
      <c r="G15" s="447" t="s">
        <v>15</v>
      </c>
      <c r="H15" s="438" t="s">
        <v>15</v>
      </c>
      <c r="I15" s="450"/>
      <c r="J15" s="236"/>
    </row>
    <row r="16" spans="1:17" s="313" customFormat="1" ht="34.25" customHeight="1" x14ac:dyDescent="0.2">
      <c r="A16" s="452" t="s">
        <v>288</v>
      </c>
      <c r="B16" s="451" t="s">
        <v>287</v>
      </c>
      <c r="C16" s="444" t="s">
        <v>286</v>
      </c>
      <c r="D16" s="371">
        <f t="shared" si="0"/>
        <v>3200000</v>
      </c>
      <c r="E16" s="370">
        <v>320000</v>
      </c>
      <c r="F16" s="443">
        <v>2880000</v>
      </c>
      <c r="G16" s="387" t="s">
        <v>15</v>
      </c>
      <c r="H16" s="386" t="s">
        <v>15</v>
      </c>
      <c r="I16" s="450"/>
      <c r="J16" s="238" t="s">
        <v>163</v>
      </c>
      <c r="K16" s="310" t="s">
        <v>219</v>
      </c>
    </row>
    <row r="17" spans="1:10" s="313" customFormat="1" ht="34.25" customHeight="1" x14ac:dyDescent="0.2">
      <c r="A17" s="442"/>
      <c r="B17" s="449"/>
      <c r="C17" s="440" t="s">
        <v>285</v>
      </c>
      <c r="D17" s="414">
        <f t="shared" si="0"/>
        <v>24000</v>
      </c>
      <c r="E17" s="413">
        <v>24000</v>
      </c>
      <c r="F17" s="448" t="s">
        <v>284</v>
      </c>
      <c r="G17" s="447" t="s">
        <v>284</v>
      </c>
      <c r="H17" s="438" t="s">
        <v>284</v>
      </c>
      <c r="I17" s="436"/>
    </row>
    <row r="18" spans="1:10" ht="34.25" customHeight="1" x14ac:dyDescent="0.2">
      <c r="A18" s="446" t="s">
        <v>261</v>
      </c>
      <c r="B18" s="445" t="s">
        <v>186</v>
      </c>
      <c r="C18" s="444" t="s">
        <v>283</v>
      </c>
      <c r="D18" s="371">
        <f t="shared" si="0"/>
        <v>276000</v>
      </c>
      <c r="E18" s="370">
        <v>130193</v>
      </c>
      <c r="F18" s="369" t="s">
        <v>15</v>
      </c>
      <c r="G18" s="443">
        <v>145807</v>
      </c>
      <c r="H18" s="386" t="s">
        <v>15</v>
      </c>
      <c r="I18" s="436"/>
      <c r="J18" s="236" t="s">
        <v>188</v>
      </c>
    </row>
    <row r="19" spans="1:10" ht="34.25" customHeight="1" x14ac:dyDescent="0.2">
      <c r="A19" s="355"/>
      <c r="B19" s="396"/>
      <c r="C19" s="444" t="s">
        <v>282</v>
      </c>
      <c r="D19" s="371">
        <f t="shared" si="0"/>
        <v>160200</v>
      </c>
      <c r="E19" s="370">
        <v>13200</v>
      </c>
      <c r="F19" s="443">
        <v>70250</v>
      </c>
      <c r="G19" s="443">
        <v>76750</v>
      </c>
      <c r="H19" s="386" t="s">
        <v>15</v>
      </c>
      <c r="I19" s="436"/>
      <c r="J19" s="236" t="s">
        <v>159</v>
      </c>
    </row>
    <row r="20" spans="1:10" ht="34.25" customHeight="1" x14ac:dyDescent="0.2">
      <c r="A20" s="442"/>
      <c r="B20" s="441" t="s">
        <v>260</v>
      </c>
      <c r="C20" s="440" t="s">
        <v>281</v>
      </c>
      <c r="D20" s="414">
        <f t="shared" si="0"/>
        <v>18400</v>
      </c>
      <c r="E20" s="413">
        <v>4600</v>
      </c>
      <c r="F20" s="412" t="s">
        <v>98</v>
      </c>
      <c r="G20" s="439">
        <v>13800</v>
      </c>
      <c r="H20" s="438" t="s">
        <v>98</v>
      </c>
      <c r="I20" s="436"/>
      <c r="J20" s="236" t="s">
        <v>159</v>
      </c>
    </row>
    <row r="21" spans="1:10" ht="34.25" customHeight="1" x14ac:dyDescent="0.2">
      <c r="A21" s="437" t="s">
        <v>258</v>
      </c>
      <c r="B21" s="373" t="s">
        <v>255</v>
      </c>
      <c r="C21" s="372" t="s">
        <v>280</v>
      </c>
      <c r="D21" s="371">
        <f t="shared" si="0"/>
        <v>180797</v>
      </c>
      <c r="E21" s="370">
        <v>180797</v>
      </c>
      <c r="F21" s="369" t="s">
        <v>98</v>
      </c>
      <c r="G21" s="369" t="s">
        <v>98</v>
      </c>
      <c r="H21" s="368" t="s">
        <v>98</v>
      </c>
      <c r="I21" s="436"/>
      <c r="J21" s="236" t="s">
        <v>180</v>
      </c>
    </row>
    <row r="22" spans="1:10" ht="34.25" customHeight="1" x14ac:dyDescent="0.2">
      <c r="A22" s="408"/>
      <c r="B22" s="416" t="s">
        <v>173</v>
      </c>
      <c r="C22" s="415" t="s">
        <v>279</v>
      </c>
      <c r="D22" s="414">
        <f t="shared" si="0"/>
        <v>61514</v>
      </c>
      <c r="E22" s="413">
        <v>61514</v>
      </c>
      <c r="F22" s="412" t="s">
        <v>98</v>
      </c>
      <c r="G22" s="412" t="s">
        <v>98</v>
      </c>
      <c r="H22" s="411" t="s">
        <v>98</v>
      </c>
      <c r="I22" s="436"/>
      <c r="J22" s="236"/>
    </row>
    <row r="23" spans="1:10" ht="34.25" customHeight="1" thickBot="1" x14ac:dyDescent="0.25">
      <c r="A23" s="374" t="s">
        <v>278</v>
      </c>
      <c r="B23" s="377" t="s">
        <v>277</v>
      </c>
      <c r="C23" s="435" t="s">
        <v>276</v>
      </c>
      <c r="D23" s="352">
        <f t="shared" si="0"/>
        <v>190000</v>
      </c>
      <c r="E23" s="351">
        <v>190000</v>
      </c>
      <c r="F23" s="434" t="s">
        <v>98</v>
      </c>
      <c r="G23" s="434" t="s">
        <v>98</v>
      </c>
      <c r="H23" s="433" t="s">
        <v>98</v>
      </c>
      <c r="I23" s="432"/>
      <c r="J23" s="131"/>
    </row>
    <row r="24" spans="1:10" ht="31.25" customHeight="1" thickBot="1" x14ac:dyDescent="0.25">
      <c r="A24" s="343" t="s">
        <v>275</v>
      </c>
      <c r="B24" s="342"/>
      <c r="C24" s="341"/>
      <c r="D24" s="347">
        <f>SUM(D4:D23)</f>
        <v>5813707</v>
      </c>
      <c r="E24" s="346">
        <f>SUM(E4:E23)</f>
        <v>2029972</v>
      </c>
      <c r="F24" s="431">
        <f>SUM(F4:F23)</f>
        <v>2950250</v>
      </c>
      <c r="G24" s="431">
        <f>SUM(G4:G23)</f>
        <v>833485</v>
      </c>
      <c r="H24" s="337">
        <f>SUM(H4:H23)</f>
        <v>0</v>
      </c>
      <c r="J24" s="131"/>
    </row>
    <row r="25" spans="1:10" ht="11.5" customHeight="1" x14ac:dyDescent="0.2">
      <c r="D25" s="131" t="str">
        <f>IF(D24-SUM(E24:H24)=0,"・",D24-SUM(E24:H24))</f>
        <v>・</v>
      </c>
      <c r="J25" s="125"/>
    </row>
    <row r="26" spans="1:10" ht="19.5" customHeight="1" thickBot="1" x14ac:dyDescent="0.25">
      <c r="A26" s="312" t="s">
        <v>274</v>
      </c>
      <c r="H26" s="206" t="s">
        <v>229</v>
      </c>
      <c r="J26" s="125"/>
    </row>
    <row r="27" spans="1:10" ht="15.65" customHeight="1" thickBot="1" x14ac:dyDescent="0.25">
      <c r="A27" s="430" t="s">
        <v>234</v>
      </c>
      <c r="B27" s="429" t="s">
        <v>233</v>
      </c>
      <c r="C27" s="428" t="s">
        <v>232</v>
      </c>
      <c r="D27" s="427" t="s">
        <v>228</v>
      </c>
      <c r="E27" s="426" t="s">
        <v>227</v>
      </c>
      <c r="F27" s="328" t="s">
        <v>226</v>
      </c>
      <c r="G27" s="425" t="s">
        <v>225</v>
      </c>
      <c r="H27" s="322" t="s">
        <v>224</v>
      </c>
      <c r="J27" s="125"/>
    </row>
    <row r="28" spans="1:10" ht="30.65" customHeight="1" x14ac:dyDescent="0.2">
      <c r="A28" s="424" t="s">
        <v>63</v>
      </c>
      <c r="B28" s="423" t="s">
        <v>66</v>
      </c>
      <c r="C28" s="422" t="s">
        <v>273</v>
      </c>
      <c r="D28" s="421">
        <f t="shared" ref="D28:D44" si="1">SUM(E28:H28)</f>
        <v>320</v>
      </c>
      <c r="E28" s="420">
        <v>320</v>
      </c>
      <c r="F28" s="419" t="s">
        <v>15</v>
      </c>
      <c r="G28" s="419" t="s">
        <v>15</v>
      </c>
      <c r="H28" s="418" t="s">
        <v>15</v>
      </c>
      <c r="I28" s="417"/>
      <c r="J28" s="125"/>
    </row>
    <row r="29" spans="1:10" s="410" customFormat="1" ht="30.65" customHeight="1" x14ac:dyDescent="0.2">
      <c r="A29" s="408"/>
      <c r="B29" s="416" t="s">
        <v>95</v>
      </c>
      <c r="C29" s="415" t="s">
        <v>272</v>
      </c>
      <c r="D29" s="414">
        <f t="shared" si="1"/>
        <v>18150</v>
      </c>
      <c r="E29" s="413">
        <v>18150</v>
      </c>
      <c r="F29" s="412" t="s">
        <v>15</v>
      </c>
      <c r="G29" s="412" t="s">
        <v>15</v>
      </c>
      <c r="H29" s="411" t="s">
        <v>15</v>
      </c>
      <c r="I29" s="131"/>
      <c r="J29" s="236" t="s">
        <v>217</v>
      </c>
    </row>
    <row r="30" spans="1:10" ht="30.65" customHeight="1" x14ac:dyDescent="0.2">
      <c r="A30" s="374" t="s">
        <v>271</v>
      </c>
      <c r="B30" s="375" t="s">
        <v>270</v>
      </c>
      <c r="C30" s="409" t="s">
        <v>269</v>
      </c>
      <c r="D30" s="394">
        <f t="shared" si="1"/>
        <v>1805808</v>
      </c>
      <c r="E30" s="393">
        <v>1805808</v>
      </c>
      <c r="F30" s="392" t="s">
        <v>98</v>
      </c>
      <c r="G30" s="392" t="s">
        <v>98</v>
      </c>
      <c r="H30" s="391" t="s">
        <v>98</v>
      </c>
      <c r="J30" s="236" t="s">
        <v>218</v>
      </c>
    </row>
    <row r="31" spans="1:10" ht="30.65" customHeight="1" x14ac:dyDescent="0.2">
      <c r="A31" s="408"/>
      <c r="B31" s="407" t="s">
        <v>268</v>
      </c>
      <c r="C31" s="406" t="s">
        <v>267</v>
      </c>
      <c r="D31" s="405">
        <f t="shared" si="1"/>
        <v>3380631</v>
      </c>
      <c r="E31" s="404">
        <v>3380631</v>
      </c>
      <c r="F31" s="403" t="s">
        <v>98</v>
      </c>
      <c r="G31" s="403" t="s">
        <v>98</v>
      </c>
      <c r="H31" s="402" t="s">
        <v>98</v>
      </c>
      <c r="J31" s="236"/>
    </row>
    <row r="32" spans="1:10" ht="30.65" customHeight="1" x14ac:dyDescent="0.2">
      <c r="A32" s="401" t="s">
        <v>56</v>
      </c>
      <c r="B32" s="400" t="s">
        <v>56</v>
      </c>
      <c r="C32" s="399" t="s">
        <v>266</v>
      </c>
      <c r="D32" s="382">
        <f t="shared" si="1"/>
        <v>1490000</v>
      </c>
      <c r="E32" s="381">
        <v>1490000</v>
      </c>
      <c r="F32" s="398" t="s">
        <v>98</v>
      </c>
      <c r="G32" s="398" t="s">
        <v>98</v>
      </c>
      <c r="H32" s="397" t="s">
        <v>98</v>
      </c>
    </row>
    <row r="33" spans="1:12" ht="30.65" customHeight="1" x14ac:dyDescent="0.2">
      <c r="A33" s="355" t="s">
        <v>17</v>
      </c>
      <c r="B33" s="396" t="s">
        <v>265</v>
      </c>
      <c r="C33" s="395" t="s">
        <v>264</v>
      </c>
      <c r="D33" s="394">
        <f t="shared" si="1"/>
        <v>20000</v>
      </c>
      <c r="E33" s="393">
        <v>20000</v>
      </c>
      <c r="F33" s="392" t="s">
        <v>98</v>
      </c>
      <c r="G33" s="392" t="s">
        <v>98</v>
      </c>
      <c r="H33" s="391" t="s">
        <v>98</v>
      </c>
      <c r="J33" s="125"/>
    </row>
    <row r="34" spans="1:12" ht="30.65" customHeight="1" x14ac:dyDescent="0.2">
      <c r="A34" s="390"/>
      <c r="B34" s="389" t="s">
        <v>263</v>
      </c>
      <c r="C34" s="388" t="s">
        <v>262</v>
      </c>
      <c r="D34" s="371">
        <f t="shared" si="1"/>
        <v>50000</v>
      </c>
      <c r="E34" s="370">
        <v>50000</v>
      </c>
      <c r="F34" s="387" t="s">
        <v>98</v>
      </c>
      <c r="G34" s="387" t="s">
        <v>98</v>
      </c>
      <c r="H34" s="386" t="s">
        <v>98</v>
      </c>
      <c r="J34" s="309"/>
    </row>
    <row r="35" spans="1:12" ht="30.65" customHeight="1" x14ac:dyDescent="0.2">
      <c r="A35" s="385" t="s">
        <v>261</v>
      </c>
      <c r="B35" s="384" t="s">
        <v>260</v>
      </c>
      <c r="C35" s="383" t="s">
        <v>259</v>
      </c>
      <c r="D35" s="382">
        <f t="shared" si="1"/>
        <v>100000</v>
      </c>
      <c r="E35" s="381">
        <v>100000</v>
      </c>
      <c r="F35" s="380" t="s">
        <v>15</v>
      </c>
      <c r="G35" s="380" t="s">
        <v>15</v>
      </c>
      <c r="H35" s="379" t="s">
        <v>15</v>
      </c>
      <c r="J35" s="125"/>
    </row>
    <row r="36" spans="1:12" ht="30.65" customHeight="1" x14ac:dyDescent="0.2">
      <c r="A36" s="378" t="s">
        <v>258</v>
      </c>
      <c r="B36" s="373" t="s">
        <v>257</v>
      </c>
      <c r="C36" s="372" t="s">
        <v>256</v>
      </c>
      <c r="D36" s="371">
        <f t="shared" si="1"/>
        <v>135360</v>
      </c>
      <c r="E36" s="370">
        <v>135360</v>
      </c>
      <c r="F36" s="369" t="s">
        <v>98</v>
      </c>
      <c r="G36" s="369" t="s">
        <v>98</v>
      </c>
      <c r="H36" s="368" t="s">
        <v>98</v>
      </c>
      <c r="J36" s="125"/>
    </row>
    <row r="37" spans="1:12" ht="30.65" customHeight="1" x14ac:dyDescent="0.2">
      <c r="A37" s="374"/>
      <c r="B37" s="376" t="s">
        <v>255</v>
      </c>
      <c r="C37" s="372" t="s">
        <v>254</v>
      </c>
      <c r="D37" s="371">
        <f t="shared" si="1"/>
        <v>1426800</v>
      </c>
      <c r="E37" s="370">
        <v>1426800</v>
      </c>
      <c r="F37" s="369" t="s">
        <v>98</v>
      </c>
      <c r="G37" s="369" t="s">
        <v>98</v>
      </c>
      <c r="H37" s="368" t="s">
        <v>98</v>
      </c>
      <c r="J37" s="236"/>
    </row>
    <row r="38" spans="1:12" ht="30.65" customHeight="1" x14ac:dyDescent="0.2">
      <c r="A38" s="374"/>
      <c r="B38" s="377"/>
      <c r="C38" s="372" t="s">
        <v>253</v>
      </c>
      <c r="D38" s="371">
        <f t="shared" si="1"/>
        <v>4180000</v>
      </c>
      <c r="E38" s="370">
        <v>4180000</v>
      </c>
      <c r="F38" s="369" t="s">
        <v>98</v>
      </c>
      <c r="G38" s="369" t="s">
        <v>98</v>
      </c>
      <c r="H38" s="368" t="s">
        <v>98</v>
      </c>
      <c r="J38" s="236"/>
    </row>
    <row r="39" spans="1:12" ht="30.65" customHeight="1" x14ac:dyDescent="0.2">
      <c r="A39" s="374"/>
      <c r="B39" s="377"/>
      <c r="C39" s="372" t="s">
        <v>252</v>
      </c>
      <c r="D39" s="371">
        <f t="shared" si="1"/>
        <v>223228</v>
      </c>
      <c r="E39" s="370">
        <v>223228</v>
      </c>
      <c r="F39" s="369" t="s">
        <v>98</v>
      </c>
      <c r="G39" s="369" t="s">
        <v>98</v>
      </c>
      <c r="H39" s="368" t="s">
        <v>98</v>
      </c>
      <c r="J39" s="125"/>
    </row>
    <row r="40" spans="1:12" ht="30.65" customHeight="1" x14ac:dyDescent="0.2">
      <c r="A40" s="374"/>
      <c r="B40" s="375"/>
      <c r="C40" s="372" t="s">
        <v>251</v>
      </c>
      <c r="D40" s="371">
        <f t="shared" si="1"/>
        <v>223308</v>
      </c>
      <c r="E40" s="370">
        <v>223308</v>
      </c>
      <c r="F40" s="369" t="s">
        <v>98</v>
      </c>
      <c r="G40" s="369" t="s">
        <v>98</v>
      </c>
      <c r="H40" s="368" t="s">
        <v>98</v>
      </c>
      <c r="J40" s="125"/>
    </row>
    <row r="41" spans="1:12" ht="30.65" customHeight="1" x14ac:dyDescent="0.2">
      <c r="A41" s="374"/>
      <c r="B41" s="376" t="s">
        <v>250</v>
      </c>
      <c r="C41" s="372" t="s">
        <v>249</v>
      </c>
      <c r="D41" s="371">
        <f t="shared" si="1"/>
        <v>713400</v>
      </c>
      <c r="E41" s="370">
        <v>713400</v>
      </c>
      <c r="F41" s="369" t="s">
        <v>98</v>
      </c>
      <c r="G41" s="369" t="s">
        <v>98</v>
      </c>
      <c r="H41" s="368" t="s">
        <v>98</v>
      </c>
      <c r="J41" s="125"/>
    </row>
    <row r="42" spans="1:12" ht="30.65" customHeight="1" x14ac:dyDescent="0.2">
      <c r="A42" s="374"/>
      <c r="B42" s="375"/>
      <c r="C42" s="372" t="s">
        <v>248</v>
      </c>
      <c r="D42" s="371">
        <f t="shared" si="1"/>
        <v>95704</v>
      </c>
      <c r="E42" s="370">
        <v>95704</v>
      </c>
      <c r="F42" s="369" t="s">
        <v>98</v>
      </c>
      <c r="G42" s="369" t="s">
        <v>98</v>
      </c>
      <c r="H42" s="368" t="s">
        <v>98</v>
      </c>
      <c r="J42" s="125"/>
    </row>
    <row r="43" spans="1:12" ht="30.65" customHeight="1" x14ac:dyDescent="0.2">
      <c r="A43" s="374"/>
      <c r="B43" s="375" t="s">
        <v>247</v>
      </c>
      <c r="C43" s="372" t="s">
        <v>246</v>
      </c>
      <c r="D43" s="371">
        <f t="shared" si="1"/>
        <v>20000</v>
      </c>
      <c r="E43" s="370">
        <v>20000</v>
      </c>
      <c r="F43" s="369" t="s">
        <v>98</v>
      </c>
      <c r="G43" s="369" t="s">
        <v>98</v>
      </c>
      <c r="H43" s="368" t="s">
        <v>98</v>
      </c>
      <c r="J43" s="125"/>
      <c r="K43" s="375"/>
      <c r="L43" s="372"/>
    </row>
    <row r="44" spans="1:12" ht="30.65" customHeight="1" thickBot="1" x14ac:dyDescent="0.25">
      <c r="A44" s="374"/>
      <c r="B44" s="373" t="s">
        <v>173</v>
      </c>
      <c r="C44" s="372" t="s">
        <v>245</v>
      </c>
      <c r="D44" s="371">
        <f t="shared" si="1"/>
        <v>344043</v>
      </c>
      <c r="E44" s="370">
        <v>344043</v>
      </c>
      <c r="F44" s="369" t="s">
        <v>98</v>
      </c>
      <c r="G44" s="369" t="s">
        <v>98</v>
      </c>
      <c r="H44" s="368" t="s">
        <v>98</v>
      </c>
      <c r="J44" s="125" t="s">
        <v>180</v>
      </c>
    </row>
    <row r="45" spans="1:12" ht="24.65" customHeight="1" thickBot="1" x14ac:dyDescent="0.25">
      <c r="A45" s="343" t="s">
        <v>244</v>
      </c>
      <c r="B45" s="342"/>
      <c r="C45" s="341"/>
      <c r="D45" s="347">
        <f>SUM(D28:D44)</f>
        <v>14226752</v>
      </c>
      <c r="E45" s="346">
        <f>SUM(E28:E44)</f>
        <v>14226752</v>
      </c>
      <c r="F45" s="338">
        <f>SUM(F28:F44)</f>
        <v>0</v>
      </c>
      <c r="G45" s="338">
        <f>SUM(G28:G44)</f>
        <v>0</v>
      </c>
      <c r="H45" s="337">
        <f>SUM(H28:H44)</f>
        <v>0</v>
      </c>
      <c r="J45" s="125"/>
    </row>
    <row r="46" spans="1:12" ht="15.5" customHeight="1" x14ac:dyDescent="0.2">
      <c r="D46" s="131" t="str">
        <f>IF(D45-SUM(D28:D44)=0,"・",D45-SUM(E28:H44))</f>
        <v>・</v>
      </c>
      <c r="J46" s="125"/>
    </row>
    <row r="47" spans="1:12" ht="19.5" customHeight="1" thickBot="1" x14ac:dyDescent="0.25">
      <c r="A47" s="367" t="s">
        <v>243</v>
      </c>
      <c r="B47" s="366"/>
      <c r="C47" s="365"/>
      <c r="D47" s="364"/>
      <c r="E47" s="364"/>
      <c r="F47" s="364"/>
      <c r="G47" s="364"/>
      <c r="H47" s="363" t="s">
        <v>229</v>
      </c>
    </row>
    <row r="48" spans="1:12" ht="15.65" customHeight="1" thickBot="1" x14ac:dyDescent="0.25">
      <c r="A48" s="329" t="s">
        <v>234</v>
      </c>
      <c r="B48" s="328" t="s">
        <v>233</v>
      </c>
      <c r="C48" s="327" t="s">
        <v>232</v>
      </c>
      <c r="D48" s="326" t="s">
        <v>228</v>
      </c>
      <c r="E48" s="325" t="s">
        <v>227</v>
      </c>
      <c r="F48" s="324" t="s">
        <v>226</v>
      </c>
      <c r="G48" s="323" t="s">
        <v>225</v>
      </c>
      <c r="H48" s="322" t="s">
        <v>224</v>
      </c>
      <c r="J48" s="125"/>
    </row>
    <row r="49" spans="1:14" ht="31.25" customHeight="1" x14ac:dyDescent="0.2">
      <c r="A49" s="362" t="s">
        <v>242</v>
      </c>
      <c r="B49" s="361" t="s">
        <v>241</v>
      </c>
      <c r="C49" s="360" t="s">
        <v>240</v>
      </c>
      <c r="D49" s="359">
        <f>SUM(E49:H49)</f>
        <v>12118000</v>
      </c>
      <c r="E49" s="358">
        <v>12118000</v>
      </c>
      <c r="F49" s="357" t="s">
        <v>98</v>
      </c>
      <c r="G49" s="357" t="s">
        <v>98</v>
      </c>
      <c r="H49" s="356" t="s">
        <v>98</v>
      </c>
      <c r="I49" s="204"/>
      <c r="J49" s="131"/>
      <c r="N49" s="348">
        <f>E24</f>
        <v>2029972</v>
      </c>
    </row>
    <row r="50" spans="1:14" ht="34.25" customHeight="1" thickBot="1" x14ac:dyDescent="0.25">
      <c r="A50" s="355" t="s">
        <v>239</v>
      </c>
      <c r="B50" s="354" t="s">
        <v>238</v>
      </c>
      <c r="C50" s="353" t="s">
        <v>237</v>
      </c>
      <c r="D50" s="352">
        <f>SUM(E50:H50)</f>
        <v>78780</v>
      </c>
      <c r="E50" s="351">
        <v>78780</v>
      </c>
      <c r="F50" s="350" t="s">
        <v>98</v>
      </c>
      <c r="G50" s="350" t="s">
        <v>98</v>
      </c>
      <c r="H50" s="349" t="s">
        <v>98</v>
      </c>
      <c r="I50" s="204"/>
      <c r="J50" s="131"/>
      <c r="N50" s="348">
        <f>E51</f>
        <v>12196780</v>
      </c>
    </row>
    <row r="51" spans="1:14" s="261" customFormat="1" ht="24.65" customHeight="1" thickBot="1" x14ac:dyDescent="0.25">
      <c r="A51" s="343" t="s">
        <v>236</v>
      </c>
      <c r="B51" s="342"/>
      <c r="C51" s="341"/>
      <c r="D51" s="347">
        <f>SUM(D49:D50)</f>
        <v>12196780</v>
      </c>
      <c r="E51" s="346">
        <f>SUM(E49:E50)</f>
        <v>12196780</v>
      </c>
      <c r="F51" s="338">
        <f>SUM(F49:F50)</f>
        <v>0</v>
      </c>
      <c r="G51" s="338">
        <f>SUM(G49:G50)</f>
        <v>0</v>
      </c>
      <c r="H51" s="337">
        <f>SUM(H49:H50)</f>
        <v>0</v>
      </c>
      <c r="I51" s="131"/>
      <c r="J51" s="131"/>
      <c r="N51" s="345">
        <f>SUM(N49:N50)</f>
        <v>14226752</v>
      </c>
    </row>
    <row r="52" spans="1:14" ht="13.5" customHeight="1" x14ac:dyDescent="0.2">
      <c r="J52" s="128"/>
    </row>
    <row r="53" spans="1:14" ht="34.25" hidden="1" customHeight="1" thickBot="1" x14ac:dyDescent="0.25">
      <c r="A53" s="312" t="s">
        <v>235</v>
      </c>
      <c r="H53" s="206" t="s">
        <v>229</v>
      </c>
      <c r="J53" s="125"/>
    </row>
    <row r="54" spans="1:14" ht="34.25" hidden="1" customHeight="1" thickBot="1" x14ac:dyDescent="0.25">
      <c r="A54" s="329" t="s">
        <v>234</v>
      </c>
      <c r="B54" s="328" t="s">
        <v>233</v>
      </c>
      <c r="C54" s="327" t="s">
        <v>232</v>
      </c>
      <c r="D54" s="326" t="s">
        <v>228</v>
      </c>
      <c r="E54" s="325" t="s">
        <v>227</v>
      </c>
      <c r="F54" s="324" t="s">
        <v>226</v>
      </c>
      <c r="G54" s="324" t="s">
        <v>225</v>
      </c>
      <c r="H54" s="344" t="s">
        <v>224</v>
      </c>
      <c r="J54" s="125"/>
    </row>
    <row r="55" spans="1:14" ht="34.25" hidden="1" customHeight="1" thickBot="1" x14ac:dyDescent="0.25">
      <c r="A55" s="343"/>
      <c r="B55" s="342"/>
      <c r="C55" s="341"/>
      <c r="D55" s="340">
        <f>SUM(E55:H55)</f>
        <v>0</v>
      </c>
      <c r="E55" s="339"/>
      <c r="F55" s="338" t="s">
        <v>98</v>
      </c>
      <c r="G55" s="338" t="s">
        <v>98</v>
      </c>
      <c r="H55" s="337" t="s">
        <v>98</v>
      </c>
      <c r="I55" s="204"/>
      <c r="J55" s="125"/>
    </row>
    <row r="56" spans="1:14" s="261" customFormat="1" ht="34.25" hidden="1" customHeight="1" thickBot="1" x14ac:dyDescent="0.25">
      <c r="A56" s="336" t="s">
        <v>231</v>
      </c>
      <c r="B56" s="335"/>
      <c r="C56" s="334"/>
      <c r="D56" s="333">
        <f>SUM(D55:D55)</f>
        <v>0</v>
      </c>
      <c r="E56" s="332">
        <f>SUM(E55:E55)</f>
        <v>0</v>
      </c>
      <c r="F56" s="331">
        <f>SUM(F55:F55)</f>
        <v>0</v>
      </c>
      <c r="G56" s="331">
        <f>SUM(G55:G55)</f>
        <v>0</v>
      </c>
      <c r="H56" s="330">
        <f>SUM(H55:H55)</f>
        <v>0</v>
      </c>
      <c r="I56" s="131"/>
      <c r="J56" s="125"/>
    </row>
    <row r="57" spans="1:14" ht="7.5" customHeight="1" x14ac:dyDescent="0.2">
      <c r="J57" s="125"/>
    </row>
    <row r="58" spans="1:14" ht="15" customHeight="1" thickBot="1" x14ac:dyDescent="0.25">
      <c r="A58" s="312" t="s">
        <v>230</v>
      </c>
      <c r="H58" s="206" t="s">
        <v>229</v>
      </c>
      <c r="J58" s="131"/>
    </row>
    <row r="59" spans="1:14" ht="15.65" customHeight="1" thickBot="1" x14ac:dyDescent="0.25">
      <c r="A59" s="329"/>
      <c r="B59" s="328"/>
      <c r="C59" s="327"/>
      <c r="D59" s="326" t="s">
        <v>228</v>
      </c>
      <c r="E59" s="325" t="s">
        <v>227</v>
      </c>
      <c r="F59" s="324" t="s">
        <v>226</v>
      </c>
      <c r="G59" s="323" t="s">
        <v>225</v>
      </c>
      <c r="H59" s="322" t="s">
        <v>224</v>
      </c>
      <c r="J59" s="131"/>
    </row>
    <row r="60" spans="1:14" ht="28.25" customHeight="1" thickBot="1" x14ac:dyDescent="0.25">
      <c r="A60" s="321" t="s">
        <v>223</v>
      </c>
      <c r="B60" s="320"/>
      <c r="C60" s="319"/>
      <c r="D60" s="318">
        <f>-D24+D45-D51+D56</f>
        <v>-3783735</v>
      </c>
      <c r="E60" s="317">
        <f>-E24+E45-E51+E56</f>
        <v>0</v>
      </c>
      <c r="F60" s="316">
        <f>-F24+F45-F51+F56</f>
        <v>-2950250</v>
      </c>
      <c r="G60" s="316">
        <f>-G24+G45-G51+G56</f>
        <v>-833485</v>
      </c>
      <c r="H60" s="315">
        <f>-H24+H45-H51+H56</f>
        <v>0</v>
      </c>
      <c r="I60" s="204"/>
      <c r="J60" s="125"/>
    </row>
    <row r="61" spans="1:14" s="261" customFormat="1" ht="8" customHeight="1" x14ac:dyDescent="0.2">
      <c r="A61" s="312"/>
      <c r="B61" s="205"/>
      <c r="C61" s="311"/>
      <c r="D61" s="131" t="str">
        <f>IF(D60-SUM(E60:H60)=0,"・",D60-SUM(E60:H60))</f>
        <v>・</v>
      </c>
      <c r="E61" s="131"/>
      <c r="F61" s="131"/>
      <c r="G61" s="131"/>
      <c r="H61" s="205"/>
      <c r="I61" s="314"/>
      <c r="J61" s="125"/>
    </row>
    <row r="62" spans="1:14" s="313" customFormat="1" ht="28.25" customHeight="1" x14ac:dyDescent="0.2">
      <c r="A62" s="312"/>
      <c r="B62" s="205"/>
      <c r="C62" s="311"/>
      <c r="D62" s="131"/>
      <c r="E62" s="131" t="s">
        <v>222</v>
      </c>
      <c r="F62" s="131"/>
      <c r="G62" s="131"/>
      <c r="H62" s="205"/>
      <c r="I62" s="131"/>
      <c r="J62" s="125"/>
    </row>
    <row r="63" spans="1:14" ht="28.25" customHeight="1" x14ac:dyDescent="0.2">
      <c r="J63" s="125"/>
    </row>
    <row r="64" spans="1:14" ht="28.25" customHeight="1" x14ac:dyDescent="0.2">
      <c r="J64" s="125"/>
    </row>
    <row r="65" spans="10:10" ht="28.25" customHeight="1" x14ac:dyDescent="0.2">
      <c r="J65" s="125"/>
    </row>
    <row r="66" spans="10:10" ht="28.25" customHeight="1" x14ac:dyDescent="0.2">
      <c r="J66" s="131"/>
    </row>
    <row r="67" spans="10:10" ht="28.25" customHeight="1" x14ac:dyDescent="0.2">
      <c r="J67" s="131"/>
    </row>
    <row r="68" spans="10:10" ht="28.25" customHeight="1" x14ac:dyDescent="0.2">
      <c r="J68" s="131"/>
    </row>
    <row r="69" spans="10:10" ht="28.25" customHeight="1" x14ac:dyDescent="0.2">
      <c r="J69" s="131"/>
    </row>
    <row r="70" spans="10:10" ht="28.25" customHeight="1" x14ac:dyDescent="0.2">
      <c r="J70" s="125"/>
    </row>
    <row r="71" spans="10:10" ht="28.25" customHeight="1" x14ac:dyDescent="0.2">
      <c r="J71" s="129"/>
    </row>
  </sheetData>
  <mergeCells count="1">
    <mergeCell ref="A1:H1"/>
  </mergeCells>
  <phoneticPr fontId="11"/>
  <pageMargins left="0.23622047244094491" right="0.23622047244094491" top="0.19685039370078741"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zoomScale="77" zoomScaleNormal="77" workbookViewId="0">
      <pane ySplit="1760" activePane="bottomLeft"/>
      <selection activeCell="E11" sqref="E11"/>
      <selection pane="bottomLeft" activeCell="E11" sqref="E11"/>
    </sheetView>
  </sheetViews>
  <sheetFormatPr defaultRowHeight="35.4" customHeight="1" x14ac:dyDescent="0.2"/>
  <cols>
    <col min="1" max="1" width="10.08984375" style="261" customWidth="1"/>
    <col min="2" max="2" width="12.1796875" style="261" customWidth="1"/>
    <col min="3" max="3" width="49.453125" customWidth="1"/>
    <col min="4" max="4" width="10.6328125" customWidth="1"/>
    <col min="5" max="5" width="11.36328125" style="130" hidden="1" customWidth="1"/>
    <col min="6" max="8" width="9" hidden="1" customWidth="1"/>
    <col min="9" max="9" width="17.08984375" style="130" customWidth="1"/>
    <col min="10" max="10" width="11.54296875" customWidth="1"/>
    <col min="11" max="11" width="11.36328125" style="131" customWidth="1"/>
    <col min="12" max="13" width="8.90625" style="267" customWidth="1"/>
    <col min="14" max="14" width="8.90625" style="266" customWidth="1"/>
    <col min="15" max="15" width="10" style="267" customWidth="1"/>
    <col min="16" max="16" width="8.90625" style="266" customWidth="1"/>
    <col min="19" max="19" width="9" bestFit="1" customWidth="1"/>
    <col min="20" max="20" width="9.453125" bestFit="1" customWidth="1"/>
  </cols>
  <sheetData>
    <row r="1" spans="1:14" ht="35.4" customHeight="1" x14ac:dyDescent="0.2">
      <c r="A1" s="614" t="s">
        <v>145</v>
      </c>
      <c r="B1" s="614"/>
      <c r="C1" s="614"/>
      <c r="D1" s="614"/>
      <c r="E1" s="614"/>
      <c r="F1" s="614"/>
      <c r="G1" s="614"/>
      <c r="H1" s="614"/>
      <c r="I1" s="127"/>
      <c r="L1" s="267" t="s">
        <v>189</v>
      </c>
    </row>
    <row r="2" spans="1:14" ht="21" customHeight="1" thickBot="1" x14ac:dyDescent="0.25">
      <c r="A2" s="615" t="s">
        <v>9</v>
      </c>
      <c r="B2" s="615"/>
      <c r="C2" s="615"/>
      <c r="D2" s="201"/>
      <c r="E2" s="128"/>
      <c r="F2" s="201"/>
      <c r="G2" s="201"/>
      <c r="H2" s="128" t="s">
        <v>192</v>
      </c>
      <c r="I2" s="128"/>
    </row>
    <row r="3" spans="1:14" ht="22.25" customHeight="1" x14ac:dyDescent="0.2">
      <c r="A3" s="598" t="s">
        <v>0</v>
      </c>
      <c r="B3" s="617" t="s">
        <v>1</v>
      </c>
      <c r="C3" s="599" t="s">
        <v>2</v>
      </c>
      <c r="D3" s="601" t="s">
        <v>191</v>
      </c>
      <c r="E3" s="621" t="s">
        <v>6</v>
      </c>
      <c r="F3" s="617"/>
      <c r="G3" s="617"/>
      <c r="H3" s="622"/>
      <c r="I3" s="125"/>
    </row>
    <row r="4" spans="1:14" ht="20.399999999999999" customHeight="1" thickBot="1" x14ac:dyDescent="0.25">
      <c r="A4" s="616"/>
      <c r="B4" s="618"/>
      <c r="C4" s="619"/>
      <c r="D4" s="620"/>
      <c r="E4" s="31" t="s">
        <v>3</v>
      </c>
      <c r="F4" s="196" t="s">
        <v>4</v>
      </c>
      <c r="G4" s="263" t="s">
        <v>79</v>
      </c>
      <c r="H4" s="198" t="s">
        <v>5</v>
      </c>
      <c r="I4" s="33" t="s">
        <v>157</v>
      </c>
    </row>
    <row r="5" spans="1:14" ht="35.4" customHeight="1" x14ac:dyDescent="0.2">
      <c r="A5" s="254" t="s">
        <v>55</v>
      </c>
      <c r="B5" s="240" t="s">
        <v>55</v>
      </c>
      <c r="C5" s="258" t="s">
        <v>206</v>
      </c>
      <c r="D5" s="174">
        <f>SUM(E5:H5)</f>
        <v>34000</v>
      </c>
      <c r="E5" s="176">
        <v>34000</v>
      </c>
      <c r="F5" s="200" t="s">
        <v>16</v>
      </c>
      <c r="G5" s="200" t="s">
        <v>16</v>
      </c>
      <c r="H5" s="149" t="s">
        <v>15</v>
      </c>
      <c r="I5" s="236" t="s">
        <v>159</v>
      </c>
    </row>
    <row r="6" spans="1:14" ht="35.4" customHeight="1" x14ac:dyDescent="0.2">
      <c r="A6" s="298" t="s">
        <v>148</v>
      </c>
      <c r="B6" s="307" t="s">
        <v>166</v>
      </c>
      <c r="C6" s="258" t="s">
        <v>149</v>
      </c>
      <c r="D6" s="3">
        <f t="shared" ref="D6:D20" si="0">SUM(E6:H6)</f>
        <v>28000</v>
      </c>
      <c r="E6" s="176">
        <v>28000</v>
      </c>
      <c r="F6" s="212" t="s">
        <v>150</v>
      </c>
      <c r="G6" s="212" t="s">
        <v>150</v>
      </c>
      <c r="H6" s="149" t="s">
        <v>150</v>
      </c>
      <c r="I6" s="236" t="s">
        <v>160</v>
      </c>
    </row>
    <row r="7" spans="1:14" ht="28.75" customHeight="1" x14ac:dyDescent="0.2">
      <c r="A7" s="305"/>
      <c r="B7" s="241"/>
      <c r="C7" s="258" t="s">
        <v>207</v>
      </c>
      <c r="D7" s="3">
        <f t="shared" si="0"/>
        <v>10080</v>
      </c>
      <c r="E7" s="176">
        <v>10080</v>
      </c>
      <c r="F7" s="299"/>
      <c r="G7" s="299"/>
      <c r="H7" s="149"/>
      <c r="I7" s="236"/>
    </row>
    <row r="8" spans="1:14" ht="24" customHeight="1" x14ac:dyDescent="0.2">
      <c r="A8" s="306"/>
      <c r="B8" s="285" t="s">
        <v>167</v>
      </c>
      <c r="C8" s="258" t="s">
        <v>168</v>
      </c>
      <c r="D8" s="3">
        <f t="shared" si="0"/>
        <v>303</v>
      </c>
      <c r="E8" s="176">
        <v>303</v>
      </c>
      <c r="F8" s="212" t="s">
        <v>150</v>
      </c>
      <c r="G8" s="212" t="s">
        <v>150</v>
      </c>
      <c r="H8" s="149" t="s">
        <v>150</v>
      </c>
      <c r="I8" s="236" t="s">
        <v>156</v>
      </c>
    </row>
    <row r="9" spans="1:14" ht="31.25" customHeight="1" x14ac:dyDescent="0.2">
      <c r="A9" s="255" t="s">
        <v>152</v>
      </c>
      <c r="B9" s="212" t="s">
        <v>181</v>
      </c>
      <c r="C9" s="258" t="s">
        <v>208</v>
      </c>
      <c r="D9" s="3">
        <f t="shared" si="0"/>
        <v>209000</v>
      </c>
      <c r="E9" s="176">
        <v>209000</v>
      </c>
      <c r="F9" s="212"/>
      <c r="G9" s="212"/>
      <c r="H9" s="149"/>
      <c r="I9" s="236"/>
    </row>
    <row r="10" spans="1:14" ht="28.75" customHeight="1" x14ac:dyDescent="0.2">
      <c r="A10" s="255"/>
      <c r="B10" s="241" t="s">
        <v>153</v>
      </c>
      <c r="C10" s="258" t="s">
        <v>154</v>
      </c>
      <c r="D10" s="3">
        <f t="shared" si="0"/>
        <v>119874</v>
      </c>
      <c r="E10" s="176">
        <v>119874</v>
      </c>
      <c r="F10" s="212" t="s">
        <v>150</v>
      </c>
      <c r="G10" s="212" t="s">
        <v>150</v>
      </c>
      <c r="H10" s="149" t="s">
        <v>150</v>
      </c>
      <c r="I10" s="236" t="s">
        <v>161</v>
      </c>
    </row>
    <row r="11" spans="1:14" ht="44" customHeight="1" x14ac:dyDescent="0.2">
      <c r="A11" s="239" t="s">
        <v>56</v>
      </c>
      <c r="B11" s="210" t="s">
        <v>56</v>
      </c>
      <c r="C11" s="17" t="s">
        <v>144</v>
      </c>
      <c r="D11" s="3">
        <f t="shared" si="0"/>
        <v>151993</v>
      </c>
      <c r="E11" s="10">
        <f>14600+96280+12413+28700</f>
        <v>151993</v>
      </c>
      <c r="F11" s="203" t="s">
        <v>15</v>
      </c>
      <c r="G11" s="203" t="s">
        <v>60</v>
      </c>
      <c r="H11" s="202" t="s">
        <v>15</v>
      </c>
      <c r="I11" s="235" t="s">
        <v>155</v>
      </c>
      <c r="J11" s="237" t="s">
        <v>158</v>
      </c>
      <c r="K11" s="132"/>
      <c r="L11" s="287"/>
      <c r="N11" s="268"/>
    </row>
    <row r="12" spans="1:14" ht="35.4" customHeight="1" x14ac:dyDescent="0.2">
      <c r="A12" s="256" t="s">
        <v>7</v>
      </c>
      <c r="B12" s="145" t="s">
        <v>147</v>
      </c>
      <c r="C12" s="160" t="s">
        <v>27</v>
      </c>
      <c r="D12" s="147">
        <f t="shared" si="0"/>
        <v>2486</v>
      </c>
      <c r="E12" s="177">
        <v>2486</v>
      </c>
      <c r="F12" s="145" t="s">
        <v>15</v>
      </c>
      <c r="G12" s="145" t="s">
        <v>15</v>
      </c>
      <c r="H12" s="148" t="s">
        <v>15</v>
      </c>
      <c r="I12" s="236" t="s">
        <v>156</v>
      </c>
    </row>
    <row r="13" spans="1:14" ht="42.65" customHeight="1" x14ac:dyDescent="0.2">
      <c r="A13" s="239" t="s">
        <v>17</v>
      </c>
      <c r="B13" s="210" t="s">
        <v>59</v>
      </c>
      <c r="C13" s="17" t="s">
        <v>151</v>
      </c>
      <c r="D13" s="40">
        <f t="shared" si="0"/>
        <v>683338</v>
      </c>
      <c r="E13" s="15">
        <v>351541</v>
      </c>
      <c r="F13" s="203" t="s">
        <v>15</v>
      </c>
      <c r="G13" s="5">
        <f>683338-351541</f>
        <v>331797</v>
      </c>
      <c r="H13" s="148" t="s">
        <v>15</v>
      </c>
      <c r="I13" s="236" t="s">
        <v>159</v>
      </c>
    </row>
    <row r="14" spans="1:14" ht="36" customHeight="1" x14ac:dyDescent="0.2">
      <c r="A14" s="297" t="s">
        <v>88</v>
      </c>
      <c r="B14" s="208" t="s">
        <v>104</v>
      </c>
      <c r="C14" s="98" t="s">
        <v>35</v>
      </c>
      <c r="D14" s="40">
        <f t="shared" si="0"/>
        <v>1000</v>
      </c>
      <c r="E14" s="15">
        <v>1000</v>
      </c>
      <c r="F14" s="203" t="s">
        <v>15</v>
      </c>
      <c r="G14" s="199" t="s">
        <v>15</v>
      </c>
      <c r="H14" s="202" t="s">
        <v>15</v>
      </c>
      <c r="I14" s="236" t="s">
        <v>159</v>
      </c>
    </row>
    <row r="15" spans="1:14" ht="31.25" customHeight="1" x14ac:dyDescent="0.2">
      <c r="A15" s="308"/>
      <c r="B15" s="300" t="s">
        <v>143</v>
      </c>
      <c r="C15" s="98" t="s">
        <v>211</v>
      </c>
      <c r="D15" s="40">
        <f t="shared" si="0"/>
        <v>7315</v>
      </c>
      <c r="E15" s="15">
        <v>7315</v>
      </c>
      <c r="F15" s="304" t="s">
        <v>15</v>
      </c>
      <c r="G15" s="302" t="s">
        <v>15</v>
      </c>
      <c r="H15" s="303" t="s">
        <v>15</v>
      </c>
      <c r="I15" s="236"/>
    </row>
    <row r="16" spans="1:14" ht="31.25" customHeight="1" x14ac:dyDescent="0.2">
      <c r="A16" s="46"/>
      <c r="B16" s="301"/>
      <c r="C16" s="98" t="s">
        <v>185</v>
      </c>
      <c r="D16" s="40">
        <f t="shared" si="0"/>
        <v>20000</v>
      </c>
      <c r="E16" s="15">
        <v>20000</v>
      </c>
      <c r="F16" s="215" t="s">
        <v>15</v>
      </c>
      <c r="G16" s="210" t="s">
        <v>15</v>
      </c>
      <c r="H16" s="213" t="s">
        <v>15</v>
      </c>
      <c r="I16" s="236" t="s">
        <v>156</v>
      </c>
    </row>
    <row r="17" spans="1:16" ht="35.4" customHeight="1" x14ac:dyDescent="0.2">
      <c r="A17" s="239" t="s">
        <v>34</v>
      </c>
      <c r="B17" s="232" t="s">
        <v>46</v>
      </c>
      <c r="C17" s="259" t="s">
        <v>162</v>
      </c>
      <c r="D17" s="9">
        <f t="shared" si="0"/>
        <v>3000000</v>
      </c>
      <c r="E17" s="10">
        <f>3000000*0.1</f>
        <v>300000</v>
      </c>
      <c r="F17" s="5">
        <f>3000000*0.9</f>
        <v>2700000</v>
      </c>
      <c r="G17" s="210" t="s">
        <v>15</v>
      </c>
      <c r="H17" s="43" t="s">
        <v>15</v>
      </c>
      <c r="I17" s="238" t="s">
        <v>163</v>
      </c>
      <c r="J17" s="310" t="s">
        <v>219</v>
      </c>
    </row>
    <row r="18" spans="1:16" ht="41" customHeight="1" x14ac:dyDescent="0.2">
      <c r="A18" s="227" t="s">
        <v>11</v>
      </c>
      <c r="B18" s="301" t="s">
        <v>186</v>
      </c>
      <c r="C18" s="93" t="s">
        <v>187</v>
      </c>
      <c r="D18" s="9">
        <f t="shared" si="0"/>
        <v>194000</v>
      </c>
      <c r="E18" s="178">
        <f>8000+114167</f>
        <v>122167</v>
      </c>
      <c r="F18" s="215" t="s">
        <v>15</v>
      </c>
      <c r="G18" s="5">
        <f>8000+63833</f>
        <v>71833</v>
      </c>
      <c r="H18" s="43" t="s">
        <v>15</v>
      </c>
      <c r="I18" s="236" t="s">
        <v>188</v>
      </c>
    </row>
    <row r="19" spans="1:16" ht="25.75" customHeight="1" x14ac:dyDescent="0.2">
      <c r="A19" s="227"/>
      <c r="B19" s="80"/>
      <c r="C19" s="17" t="s">
        <v>29</v>
      </c>
      <c r="D19" s="59">
        <f t="shared" si="0"/>
        <v>253417</v>
      </c>
      <c r="E19" s="179">
        <v>41959</v>
      </c>
      <c r="F19" s="5">
        <v>100000</v>
      </c>
      <c r="G19" s="5">
        <v>111458</v>
      </c>
      <c r="H19" s="43" t="s">
        <v>15</v>
      </c>
      <c r="I19" s="236" t="s">
        <v>159</v>
      </c>
    </row>
    <row r="20" spans="1:16" ht="35.4" customHeight="1" x14ac:dyDescent="0.2">
      <c r="A20" s="223"/>
      <c r="B20" s="208" t="s">
        <v>57</v>
      </c>
      <c r="C20" s="17" t="s">
        <v>164</v>
      </c>
      <c r="D20" s="3">
        <f t="shared" si="0"/>
        <v>233000</v>
      </c>
      <c r="E20" s="244">
        <v>58250</v>
      </c>
      <c r="F20" s="215" t="s">
        <v>150</v>
      </c>
      <c r="G20" s="5">
        <v>174750</v>
      </c>
      <c r="H20" s="43" t="s">
        <v>165</v>
      </c>
      <c r="I20" s="236" t="s">
        <v>159</v>
      </c>
    </row>
    <row r="21" spans="1:16" ht="33" customHeight="1" x14ac:dyDescent="0.2">
      <c r="A21" s="257" t="s">
        <v>146</v>
      </c>
      <c r="B21" s="215" t="s">
        <v>171</v>
      </c>
      <c r="C21" s="17" t="s">
        <v>172</v>
      </c>
      <c r="D21" s="3">
        <f>SUM(E21:H21)</f>
        <v>134211</v>
      </c>
      <c r="E21" s="244">
        <v>134211</v>
      </c>
      <c r="F21" s="215" t="s">
        <v>150</v>
      </c>
      <c r="G21" s="215" t="s">
        <v>165</v>
      </c>
      <c r="H21" s="43" t="s">
        <v>165</v>
      </c>
      <c r="I21" s="236" t="s">
        <v>159</v>
      </c>
    </row>
    <row r="22" spans="1:16" ht="35.4" customHeight="1" x14ac:dyDescent="0.2">
      <c r="A22" s="242"/>
      <c r="B22" s="209" t="s">
        <v>173</v>
      </c>
      <c r="C22" s="25" t="s">
        <v>209</v>
      </c>
      <c r="D22" s="3">
        <f>SUM(E22:H22)</f>
        <v>484843</v>
      </c>
      <c r="E22" s="243">
        <v>484843</v>
      </c>
      <c r="F22" s="215" t="s">
        <v>150</v>
      </c>
      <c r="G22" s="215" t="s">
        <v>165</v>
      </c>
      <c r="H22" s="43" t="s">
        <v>165</v>
      </c>
      <c r="I22" s="236" t="s">
        <v>180</v>
      </c>
    </row>
    <row r="23" spans="1:16" ht="35.4" customHeight="1" thickBot="1" x14ac:dyDescent="0.25">
      <c r="A23" s="253"/>
      <c r="B23" s="214"/>
      <c r="C23" s="249" t="s">
        <v>210</v>
      </c>
      <c r="D23" s="250">
        <f>SUM(E23:H23)</f>
        <v>286212</v>
      </c>
      <c r="E23" s="251">
        <v>286212</v>
      </c>
      <c r="F23" s="216" t="s">
        <v>150</v>
      </c>
      <c r="G23" s="216" t="s">
        <v>174</v>
      </c>
      <c r="H23" s="252" t="s">
        <v>165</v>
      </c>
      <c r="I23" s="236" t="s">
        <v>180</v>
      </c>
    </row>
    <row r="24" spans="1:16" ht="35.4" customHeight="1" thickTop="1" thickBot="1" x14ac:dyDescent="0.25">
      <c r="A24" s="626" t="s">
        <v>13</v>
      </c>
      <c r="B24" s="627"/>
      <c r="C24" s="627"/>
      <c r="D24" s="246">
        <f>SUM(D5:D23)</f>
        <v>5853072</v>
      </c>
      <c r="E24" s="247">
        <f>SUM(E5:E23)</f>
        <v>2363234</v>
      </c>
      <c r="F24" s="12">
        <f t="shared" ref="F24:H24" si="1">SUM(F5:F23)</f>
        <v>2800000</v>
      </c>
      <c r="G24" s="248">
        <f t="shared" si="1"/>
        <v>689838</v>
      </c>
      <c r="H24" s="13">
        <f t="shared" si="1"/>
        <v>0</v>
      </c>
      <c r="I24" s="131"/>
      <c r="K24" s="132"/>
      <c r="L24" s="267">
        <f>SUM(D5:D23)</f>
        <v>5853072</v>
      </c>
      <c r="M24" s="269">
        <f t="shared" ref="M24:P24" si="2">SUM(E5:E23)</f>
        <v>2363234</v>
      </c>
      <c r="N24" s="269">
        <f t="shared" si="2"/>
        <v>2800000</v>
      </c>
      <c r="O24" s="269">
        <f t="shared" si="2"/>
        <v>689838</v>
      </c>
      <c r="P24" s="269">
        <f t="shared" si="2"/>
        <v>0</v>
      </c>
    </row>
    <row r="25" spans="1:16" ht="41.4" customHeight="1" x14ac:dyDescent="0.2">
      <c r="A25" s="265"/>
      <c r="B25" s="33"/>
      <c r="C25" s="33"/>
      <c r="D25" s="25"/>
      <c r="E25" s="125"/>
      <c r="F25" s="25"/>
      <c r="G25" s="25"/>
      <c r="H25" s="264"/>
      <c r="I25" s="131"/>
      <c r="K25" s="132"/>
      <c r="M25" s="267">
        <f>SUM(M24:P24)</f>
        <v>5853072</v>
      </c>
      <c r="O25" s="266"/>
    </row>
    <row r="26" spans="1:16" ht="36.65" customHeight="1" thickBot="1" x14ac:dyDescent="0.25">
      <c r="A26" s="641" t="s">
        <v>10</v>
      </c>
      <c r="B26" s="641"/>
      <c r="C26" s="641"/>
      <c r="D26" s="25"/>
      <c r="E26" s="125"/>
      <c r="F26" s="25"/>
      <c r="G26" s="25"/>
      <c r="H26" s="128" t="s">
        <v>192</v>
      </c>
      <c r="I26" s="125"/>
    </row>
    <row r="27" spans="1:16" ht="21.65" customHeight="1" x14ac:dyDescent="0.2">
      <c r="A27" s="633" t="s">
        <v>0</v>
      </c>
      <c r="B27" s="617" t="s">
        <v>1</v>
      </c>
      <c r="C27" s="622" t="s">
        <v>2</v>
      </c>
      <c r="D27" s="601" t="s">
        <v>191</v>
      </c>
      <c r="E27" s="598" t="s">
        <v>6</v>
      </c>
      <c r="F27" s="599"/>
      <c r="G27" s="599"/>
      <c r="H27" s="600"/>
      <c r="I27" s="125"/>
    </row>
    <row r="28" spans="1:16" ht="21.65" customHeight="1" thickBot="1" x14ac:dyDescent="0.25">
      <c r="A28" s="634"/>
      <c r="B28" s="618"/>
      <c r="C28" s="642"/>
      <c r="D28" s="602"/>
      <c r="E28" s="218" t="s">
        <v>3</v>
      </c>
      <c r="F28" s="196" t="s">
        <v>4</v>
      </c>
      <c r="G28" s="263" t="s">
        <v>79</v>
      </c>
      <c r="H28" s="198" t="s">
        <v>5</v>
      </c>
      <c r="I28" s="125"/>
    </row>
    <row r="29" spans="1:16" ht="26" customHeight="1" x14ac:dyDescent="0.2">
      <c r="A29" s="603" t="s">
        <v>64</v>
      </c>
      <c r="B29" s="207" t="s">
        <v>67</v>
      </c>
      <c r="C29" s="77" t="s">
        <v>72</v>
      </c>
      <c r="D29" s="91">
        <f t="shared" ref="D29:D42" si="3">SUM(E29:H29)</f>
        <v>320</v>
      </c>
      <c r="E29" s="181">
        <v>320</v>
      </c>
      <c r="F29" s="195" t="s">
        <v>60</v>
      </c>
      <c r="G29" s="195" t="s">
        <v>60</v>
      </c>
      <c r="H29" s="197" t="s">
        <v>60</v>
      </c>
      <c r="I29" s="125"/>
    </row>
    <row r="30" spans="1:16" ht="30" customHeight="1" x14ac:dyDescent="0.2">
      <c r="A30" s="604"/>
      <c r="B30" s="282" t="s">
        <v>81</v>
      </c>
      <c r="C30" s="158" t="s">
        <v>82</v>
      </c>
      <c r="D30" s="159">
        <f t="shared" si="3"/>
        <v>54338</v>
      </c>
      <c r="E30" s="182">
        <f>134943+10080+7315-4000-34000+40000-100000</f>
        <v>54338</v>
      </c>
      <c r="F30" s="203" t="s">
        <v>15</v>
      </c>
      <c r="G30" s="203" t="s">
        <v>15</v>
      </c>
      <c r="H30" s="43" t="s">
        <v>15</v>
      </c>
      <c r="I30" s="236" t="s">
        <v>217</v>
      </c>
    </row>
    <row r="31" spans="1:16" ht="30" customHeight="1" x14ac:dyDescent="0.2">
      <c r="A31" s="224" t="s">
        <v>44</v>
      </c>
      <c r="B31" s="211" t="s">
        <v>42</v>
      </c>
      <c r="C31" s="169" t="s">
        <v>182</v>
      </c>
      <c r="D31" s="161">
        <f t="shared" si="3"/>
        <v>329459</v>
      </c>
      <c r="E31" s="183">
        <v>329459</v>
      </c>
      <c r="F31" s="200" t="s">
        <v>99</v>
      </c>
      <c r="G31" s="200" t="s">
        <v>99</v>
      </c>
      <c r="H31" s="148" t="s">
        <v>98</v>
      </c>
      <c r="I31" s="125"/>
      <c r="J31" s="286" t="s">
        <v>193</v>
      </c>
    </row>
    <row r="32" spans="1:16" ht="30" customHeight="1" x14ac:dyDescent="0.2">
      <c r="A32" s="225"/>
      <c r="B32" s="283" t="s">
        <v>31</v>
      </c>
      <c r="C32" s="150" t="s">
        <v>183</v>
      </c>
      <c r="D32" s="162">
        <f t="shared" si="3"/>
        <v>2590000</v>
      </c>
      <c r="E32" s="184">
        <v>2590000</v>
      </c>
      <c r="F32" s="200" t="s">
        <v>99</v>
      </c>
      <c r="G32" s="200" t="s">
        <v>99</v>
      </c>
      <c r="H32" s="149" t="s">
        <v>98</v>
      </c>
      <c r="I32" s="236" t="s">
        <v>216</v>
      </c>
      <c r="J32" s="289"/>
      <c r="K32" s="290"/>
      <c r="L32" s="291" t="s">
        <v>198</v>
      </c>
      <c r="M32" s="291" t="s">
        <v>197</v>
      </c>
      <c r="N32" s="292" t="s">
        <v>199</v>
      </c>
      <c r="O32" s="293" t="s">
        <v>204</v>
      </c>
      <c r="P32" s="296" t="s">
        <v>205</v>
      </c>
    </row>
    <row r="33" spans="1:21" ht="31.75" customHeight="1" x14ac:dyDescent="0.2">
      <c r="A33" s="225"/>
      <c r="B33" s="262"/>
      <c r="C33" s="150" t="s">
        <v>202</v>
      </c>
      <c r="D33" s="162">
        <f t="shared" si="3"/>
        <v>651761</v>
      </c>
      <c r="E33" s="184">
        <v>651761</v>
      </c>
      <c r="F33" s="200" t="s">
        <v>99</v>
      </c>
      <c r="G33" s="200" t="s">
        <v>99</v>
      </c>
      <c r="H33" s="149" t="s">
        <v>98</v>
      </c>
      <c r="I33" s="236" t="s">
        <v>218</v>
      </c>
      <c r="J33" s="294" t="s">
        <v>194</v>
      </c>
      <c r="K33" s="290"/>
      <c r="L33" s="291">
        <v>100177</v>
      </c>
      <c r="M33" s="291">
        <v>4</v>
      </c>
      <c r="N33" s="292">
        <f>M33*12</f>
        <v>48</v>
      </c>
      <c r="O33" s="291">
        <f>L33*N33</f>
        <v>4808496</v>
      </c>
      <c r="P33" s="291">
        <f>L33*M33</f>
        <v>400708</v>
      </c>
      <c r="S33" s="173"/>
      <c r="T33" s="173"/>
      <c r="U33" s="173"/>
    </row>
    <row r="34" spans="1:21" ht="25.25" customHeight="1" x14ac:dyDescent="0.2">
      <c r="A34" s="226" t="s">
        <v>80</v>
      </c>
      <c r="B34" s="284" t="s">
        <v>80</v>
      </c>
      <c r="C34" s="14" t="s">
        <v>94</v>
      </c>
      <c r="D34" s="40">
        <f t="shared" si="3"/>
        <v>1490000</v>
      </c>
      <c r="E34" s="185">
        <v>1490000</v>
      </c>
      <c r="F34" s="199" t="s">
        <v>99</v>
      </c>
      <c r="G34" s="199" t="s">
        <v>99</v>
      </c>
      <c r="H34" s="202" t="s">
        <v>99</v>
      </c>
      <c r="I34" s="125"/>
      <c r="J34" s="290" t="s">
        <v>195</v>
      </c>
      <c r="K34" s="290"/>
      <c r="L34" s="291">
        <v>2740</v>
      </c>
      <c r="M34" s="291">
        <v>2</v>
      </c>
      <c r="N34" s="292">
        <f>M34*12</f>
        <v>24</v>
      </c>
      <c r="O34" s="291">
        <f>L34*N34</f>
        <v>65760</v>
      </c>
      <c r="P34" s="291">
        <f>L34*M34</f>
        <v>5480</v>
      </c>
      <c r="S34" s="173"/>
      <c r="T34" s="173"/>
      <c r="U34" s="173"/>
    </row>
    <row r="35" spans="1:21" ht="31.75" customHeight="1" x14ac:dyDescent="0.2">
      <c r="A35" s="227"/>
      <c r="B35" s="209"/>
      <c r="C35" s="1" t="s">
        <v>176</v>
      </c>
      <c r="D35" s="40">
        <f t="shared" si="3"/>
        <v>45199</v>
      </c>
      <c r="E35" s="260">
        <v>45199</v>
      </c>
      <c r="F35" s="210"/>
      <c r="G35" s="210"/>
      <c r="H35" s="213"/>
      <c r="I35" s="309" t="s">
        <v>215</v>
      </c>
      <c r="J35" s="289"/>
      <c r="K35" s="290" t="s">
        <v>196</v>
      </c>
      <c r="L35" s="291">
        <f>SUM(L33:L34)</f>
        <v>102917</v>
      </c>
      <c r="M35" s="291"/>
      <c r="N35" s="292"/>
      <c r="O35" s="291">
        <f>SUM(O33:O34)</f>
        <v>4874256</v>
      </c>
      <c r="P35" s="291">
        <f>SUM(P33:P34)</f>
        <v>406188</v>
      </c>
      <c r="S35" s="173"/>
      <c r="T35" s="173"/>
      <c r="U35" s="173"/>
    </row>
    <row r="36" spans="1:21" ht="26.4" customHeight="1" x14ac:dyDescent="0.2">
      <c r="A36" s="609" t="s">
        <v>75</v>
      </c>
      <c r="B36" s="215" t="s">
        <v>76</v>
      </c>
      <c r="C36" s="1" t="s">
        <v>77</v>
      </c>
      <c r="D36" s="95">
        <f t="shared" si="3"/>
        <v>5000</v>
      </c>
      <c r="E36" s="15">
        <v>5000</v>
      </c>
      <c r="F36" s="199" t="s">
        <v>99</v>
      </c>
      <c r="G36" s="199" t="s">
        <v>99</v>
      </c>
      <c r="H36" s="202" t="s">
        <v>99</v>
      </c>
      <c r="I36" s="125"/>
      <c r="J36" s="124"/>
      <c r="N36" s="288" t="s">
        <v>203</v>
      </c>
      <c r="O36" s="267">
        <v>20</v>
      </c>
      <c r="P36" s="267">
        <v>100</v>
      </c>
    </row>
    <row r="37" spans="1:21" ht="43.25" customHeight="1" x14ac:dyDescent="0.2">
      <c r="A37" s="604"/>
      <c r="B37" s="211" t="s">
        <v>52</v>
      </c>
      <c r="C37" s="163" t="s">
        <v>212</v>
      </c>
      <c r="D37" s="161">
        <f t="shared" si="3"/>
        <v>100000</v>
      </c>
      <c r="E37" s="186">
        <f>1000*100</f>
        <v>100000</v>
      </c>
      <c r="F37" s="200" t="s">
        <v>99</v>
      </c>
      <c r="G37" s="200" t="s">
        <v>99</v>
      </c>
      <c r="H37" s="149" t="s">
        <v>99</v>
      </c>
      <c r="I37" s="125"/>
      <c r="J37" s="173"/>
      <c r="K37" s="164"/>
      <c r="N37" s="296" t="s">
        <v>200</v>
      </c>
      <c r="O37" s="291">
        <f>O36*O35</f>
        <v>97485120</v>
      </c>
      <c r="P37" s="291">
        <f>P36*P35</f>
        <v>40618800</v>
      </c>
    </row>
    <row r="38" spans="1:21" ht="38.4" customHeight="1" x14ac:dyDescent="0.2">
      <c r="A38" s="610" t="s">
        <v>11</v>
      </c>
      <c r="B38" s="612" t="s">
        <v>12</v>
      </c>
      <c r="C38" s="150" t="s">
        <v>213</v>
      </c>
      <c r="D38" s="151">
        <f t="shared" si="3"/>
        <v>160000</v>
      </c>
      <c r="E38" s="187">
        <f>1000*100+2000*30</f>
        <v>160000</v>
      </c>
      <c r="F38" s="200" t="s">
        <v>15</v>
      </c>
      <c r="G38" s="200" t="s">
        <v>15</v>
      </c>
      <c r="H38" s="149" t="s">
        <v>15</v>
      </c>
      <c r="I38" s="236"/>
      <c r="N38" s="266" t="s">
        <v>201</v>
      </c>
      <c r="O38" s="295">
        <v>0.01</v>
      </c>
      <c r="P38" s="295">
        <v>0.01</v>
      </c>
    </row>
    <row r="39" spans="1:21" ht="38" customHeight="1" x14ac:dyDescent="0.2">
      <c r="A39" s="611"/>
      <c r="B39" s="613"/>
      <c r="C39" s="168" t="s">
        <v>214</v>
      </c>
      <c r="D39" s="151">
        <f t="shared" si="3"/>
        <v>293020</v>
      </c>
      <c r="E39" s="187">
        <f>2000*250-206980</f>
        <v>293020</v>
      </c>
      <c r="F39" s="200" t="s">
        <v>99</v>
      </c>
      <c r="G39" s="200" t="s">
        <v>99</v>
      </c>
      <c r="H39" s="149" t="s">
        <v>99</v>
      </c>
      <c r="I39" s="236" t="s">
        <v>220</v>
      </c>
      <c r="J39" s="131"/>
      <c r="N39" s="296" t="s">
        <v>200</v>
      </c>
      <c r="O39" s="291">
        <f>O37*O38</f>
        <v>974851.20000000007</v>
      </c>
      <c r="P39" s="291">
        <f>P37*P38</f>
        <v>406188</v>
      </c>
    </row>
    <row r="40" spans="1:21" ht="28.25" customHeight="1" x14ac:dyDescent="0.2">
      <c r="A40" s="226" t="s">
        <v>54</v>
      </c>
      <c r="B40" s="211" t="s">
        <v>61</v>
      </c>
      <c r="C40" s="168" t="s">
        <v>184</v>
      </c>
      <c r="D40" s="151">
        <f t="shared" si="3"/>
        <v>20000</v>
      </c>
      <c r="E40" s="187">
        <v>20000</v>
      </c>
      <c r="F40" s="145" t="s">
        <v>99</v>
      </c>
      <c r="G40" s="145" t="s">
        <v>99</v>
      </c>
      <c r="H40" s="148" t="s">
        <v>99</v>
      </c>
      <c r="I40" s="125" t="s">
        <v>221</v>
      </c>
    </row>
    <row r="41" spans="1:21" ht="24.65" customHeight="1" x14ac:dyDescent="0.2">
      <c r="A41" s="227"/>
      <c r="B41" s="208" t="s">
        <v>25</v>
      </c>
      <c r="C41" s="17" t="s">
        <v>169</v>
      </c>
      <c r="D41" s="40">
        <f t="shared" si="3"/>
        <v>1505000</v>
      </c>
      <c r="E41" s="106">
        <v>1505000</v>
      </c>
      <c r="F41" s="199" t="s">
        <v>99</v>
      </c>
      <c r="G41" s="199" t="s">
        <v>99</v>
      </c>
      <c r="H41" s="202" t="s">
        <v>99</v>
      </c>
      <c r="I41" s="125"/>
    </row>
    <row r="42" spans="1:21" ht="24.65" customHeight="1" x14ac:dyDescent="0.2">
      <c r="A42" s="227"/>
      <c r="B42" s="209"/>
      <c r="C42" s="160" t="s">
        <v>74</v>
      </c>
      <c r="D42" s="40">
        <f t="shared" si="3"/>
        <v>4080000</v>
      </c>
      <c r="E42" s="187">
        <v>4080000</v>
      </c>
      <c r="F42" s="200" t="s">
        <v>99</v>
      </c>
      <c r="G42" s="200" t="s">
        <v>99</v>
      </c>
      <c r="H42" s="149" t="s">
        <v>99</v>
      </c>
      <c r="I42" s="125"/>
    </row>
    <row r="43" spans="1:21" ht="28.25" customHeight="1" x14ac:dyDescent="0.2">
      <c r="A43" s="227"/>
      <c r="B43" s="209"/>
      <c r="C43" s="160" t="s">
        <v>170</v>
      </c>
      <c r="D43" s="40">
        <f>SUM(E43:H43)</f>
        <v>170504</v>
      </c>
      <c r="E43" s="187">
        <v>170504</v>
      </c>
      <c r="F43" s="212" t="s">
        <v>99</v>
      </c>
      <c r="G43" s="212" t="s">
        <v>99</v>
      </c>
      <c r="H43" s="149" t="s">
        <v>99</v>
      </c>
      <c r="I43" s="125"/>
    </row>
    <row r="44" spans="1:21" ht="28.25" customHeight="1" x14ac:dyDescent="0.2">
      <c r="A44" s="227"/>
      <c r="B44" s="209"/>
      <c r="C44" s="17" t="s">
        <v>177</v>
      </c>
      <c r="D44" s="40">
        <f>SUM(E44:H44)</f>
        <v>237792</v>
      </c>
      <c r="E44" s="187">
        <v>237792</v>
      </c>
      <c r="F44" s="212" t="s">
        <v>99</v>
      </c>
      <c r="G44" s="212" t="s">
        <v>99</v>
      </c>
      <c r="H44" s="149" t="s">
        <v>99</v>
      </c>
      <c r="I44" s="125"/>
    </row>
    <row r="45" spans="1:21" ht="25.75" customHeight="1" x14ac:dyDescent="0.2">
      <c r="A45" s="227"/>
      <c r="B45" s="209"/>
      <c r="C45" s="160" t="s">
        <v>136</v>
      </c>
      <c r="D45" s="40">
        <f t="shared" ref="D45:D48" si="4">SUM(E45:H45)</f>
        <v>350000</v>
      </c>
      <c r="E45" s="187">
        <v>350000</v>
      </c>
      <c r="F45" s="212" t="s">
        <v>99</v>
      </c>
      <c r="G45" s="212" t="s">
        <v>99</v>
      </c>
      <c r="H45" s="149" t="s">
        <v>99</v>
      </c>
      <c r="I45" s="125"/>
    </row>
    <row r="46" spans="1:21" ht="24.65" customHeight="1" x14ac:dyDescent="0.2">
      <c r="A46" s="227"/>
      <c r="B46" s="208" t="s">
        <v>90</v>
      </c>
      <c r="C46" s="17" t="s">
        <v>131</v>
      </c>
      <c r="D46" s="96">
        <f t="shared" ref="D46" si="5">SUM(E46:H46)</f>
        <v>1000500</v>
      </c>
      <c r="E46" s="106">
        <v>1000500</v>
      </c>
      <c r="F46" s="145" t="s">
        <v>99</v>
      </c>
      <c r="G46" s="145" t="s">
        <v>99</v>
      </c>
      <c r="H46" s="148" t="s">
        <v>99</v>
      </c>
      <c r="I46" s="125"/>
    </row>
    <row r="47" spans="1:21" ht="27" customHeight="1" x14ac:dyDescent="0.2">
      <c r="A47" s="227"/>
      <c r="B47" s="210"/>
      <c r="C47" s="17" t="s">
        <v>178</v>
      </c>
      <c r="D47" s="194">
        <f t="shared" si="4"/>
        <v>101130</v>
      </c>
      <c r="E47" s="15">
        <v>101130</v>
      </c>
      <c r="F47" s="210" t="s">
        <v>99</v>
      </c>
      <c r="G47" s="210" t="s">
        <v>99</v>
      </c>
      <c r="H47" s="213" t="s">
        <v>99</v>
      </c>
      <c r="I47" s="125"/>
    </row>
    <row r="48" spans="1:21" ht="27" customHeight="1" x14ac:dyDescent="0.2">
      <c r="A48" s="242"/>
      <c r="B48" s="208" t="s">
        <v>173</v>
      </c>
      <c r="C48" s="25" t="s">
        <v>179</v>
      </c>
      <c r="D48" s="194">
        <f t="shared" si="4"/>
        <v>573786</v>
      </c>
      <c r="E48" s="105">
        <v>573786</v>
      </c>
      <c r="F48" s="210" t="s">
        <v>99</v>
      </c>
      <c r="G48" s="210" t="s">
        <v>99</v>
      </c>
      <c r="H48" s="213" t="s">
        <v>99</v>
      </c>
      <c r="I48" s="125" t="s">
        <v>180</v>
      </c>
    </row>
    <row r="49" spans="1:17" ht="27" customHeight="1" thickBot="1" x14ac:dyDescent="0.25">
      <c r="A49" s="242"/>
      <c r="B49" s="214"/>
      <c r="C49" s="249" t="s">
        <v>175</v>
      </c>
      <c r="D49" s="245">
        <f>SUM(E49:H49)</f>
        <v>306425</v>
      </c>
      <c r="E49" s="74">
        <v>306425</v>
      </c>
      <c r="F49" s="209" t="s">
        <v>165</v>
      </c>
      <c r="G49" s="209" t="s">
        <v>165</v>
      </c>
      <c r="H49" s="234" t="s">
        <v>174</v>
      </c>
      <c r="I49" s="125" t="s">
        <v>180</v>
      </c>
    </row>
    <row r="50" spans="1:17" ht="34.25" customHeight="1" thickTop="1" thickBot="1" x14ac:dyDescent="0.25">
      <c r="A50" s="605" t="s">
        <v>19</v>
      </c>
      <c r="B50" s="606"/>
      <c r="C50" s="607"/>
      <c r="D50" s="34">
        <f>SUM(D29:D49)</f>
        <v>14064234</v>
      </c>
      <c r="E50" s="61">
        <f>SUM(E29:E49)</f>
        <v>14064234</v>
      </c>
      <c r="F50" s="50">
        <f t="shared" ref="F50:H50" si="6">SUM(F29:F49)</f>
        <v>0</v>
      </c>
      <c r="G50" s="50">
        <f t="shared" si="6"/>
        <v>0</v>
      </c>
      <c r="H50" s="51">
        <f t="shared" si="6"/>
        <v>0</v>
      </c>
      <c r="I50" s="131"/>
      <c r="K50" s="132"/>
      <c r="L50" s="267">
        <f>SUM(D29:D49)</f>
        <v>14064234</v>
      </c>
      <c r="M50" s="269">
        <f t="shared" ref="M50:P50" si="7">SUM(E29:E49)</f>
        <v>14064234</v>
      </c>
      <c r="N50" s="269">
        <f t="shared" si="7"/>
        <v>0</v>
      </c>
      <c r="O50" s="269">
        <f t="shared" si="7"/>
        <v>0</v>
      </c>
      <c r="P50" s="269">
        <f t="shared" si="7"/>
        <v>0</v>
      </c>
    </row>
    <row r="51" spans="1:17" ht="30.65" customHeight="1" x14ac:dyDescent="0.2">
      <c r="A51" s="33"/>
      <c r="B51" s="33"/>
      <c r="C51" s="33"/>
      <c r="D51" s="125"/>
      <c r="E51" s="125"/>
      <c r="F51" s="125"/>
      <c r="G51" s="125"/>
      <c r="H51" s="125"/>
      <c r="I51" s="131"/>
      <c r="K51" s="132"/>
      <c r="M51" s="267">
        <f>SUM(M50:P50)</f>
        <v>14064234</v>
      </c>
      <c r="O51" s="266"/>
    </row>
    <row r="52" spans="1:17" ht="30.65" customHeight="1" x14ac:dyDescent="0.2">
      <c r="A52" s="33"/>
      <c r="B52" s="33"/>
      <c r="C52" s="33"/>
      <c r="D52" s="125"/>
      <c r="E52" s="125"/>
      <c r="F52" s="125"/>
      <c r="G52" s="125"/>
      <c r="H52" s="125"/>
      <c r="I52" s="131"/>
      <c r="K52" s="132"/>
      <c r="O52" s="266"/>
    </row>
    <row r="53" spans="1:17" ht="42" customHeight="1" thickBot="1" x14ac:dyDescent="0.25">
      <c r="A53" s="608" t="s">
        <v>20</v>
      </c>
      <c r="B53" s="608"/>
      <c r="C53" s="608"/>
      <c r="D53" s="201"/>
      <c r="E53" s="128"/>
      <c r="F53" s="201"/>
      <c r="G53" s="201"/>
      <c r="H53" s="128" t="s">
        <v>192</v>
      </c>
      <c r="I53" s="128"/>
    </row>
    <row r="54" spans="1:17" ht="28.25" customHeight="1" x14ac:dyDescent="0.2">
      <c r="A54" s="633" t="s">
        <v>0</v>
      </c>
      <c r="B54" s="617" t="s">
        <v>1</v>
      </c>
      <c r="C54" s="635" t="s">
        <v>2</v>
      </c>
      <c r="D54" s="601" t="s">
        <v>191</v>
      </c>
      <c r="E54" s="599" t="s">
        <v>6</v>
      </c>
      <c r="F54" s="599"/>
      <c r="G54" s="599"/>
      <c r="H54" s="600"/>
      <c r="I54" s="125"/>
    </row>
    <row r="55" spans="1:17" ht="28.25" customHeight="1" thickBot="1" x14ac:dyDescent="0.25">
      <c r="A55" s="634"/>
      <c r="B55" s="618"/>
      <c r="C55" s="636"/>
      <c r="D55" s="602"/>
      <c r="E55" s="31" t="s">
        <v>3</v>
      </c>
      <c r="F55" s="220" t="s">
        <v>4</v>
      </c>
      <c r="G55" s="263" t="s">
        <v>79</v>
      </c>
      <c r="H55" s="229" t="s">
        <v>5</v>
      </c>
      <c r="I55" s="125"/>
    </row>
    <row r="56" spans="1:17" ht="39.65" customHeight="1" x14ac:dyDescent="0.2">
      <c r="A56" s="222" t="s">
        <v>22</v>
      </c>
      <c r="B56" s="230" t="s">
        <v>23</v>
      </c>
      <c r="C56" s="274" t="s">
        <v>21</v>
      </c>
      <c r="D56" s="270">
        <f t="shared" ref="D56" si="8">SUM(E56:H56)</f>
        <v>11701000</v>
      </c>
      <c r="E56" s="271">
        <v>11701000</v>
      </c>
      <c r="F56" s="230" t="s">
        <v>33</v>
      </c>
      <c r="G56" s="230" t="s">
        <v>33</v>
      </c>
      <c r="H56" s="231" t="s">
        <v>33</v>
      </c>
      <c r="I56" s="125"/>
    </row>
    <row r="57" spans="1:17" ht="0.65" hidden="1" customHeight="1" x14ac:dyDescent="0.2">
      <c r="A57" s="92"/>
      <c r="B57" s="232"/>
      <c r="C57" s="14"/>
      <c r="D57" s="40"/>
      <c r="E57" s="106"/>
      <c r="F57" s="232"/>
      <c r="G57" s="232"/>
      <c r="H57" s="43"/>
      <c r="I57" s="125"/>
    </row>
    <row r="58" spans="1:17" ht="0.65" customHeight="1" thickBot="1" x14ac:dyDescent="0.25">
      <c r="A58" s="18"/>
      <c r="B58" s="233"/>
      <c r="C58" s="275"/>
      <c r="D58" s="272"/>
      <c r="E58" s="273"/>
      <c r="F58" s="233"/>
      <c r="G58" s="233"/>
      <c r="H58" s="252"/>
      <c r="I58" s="125"/>
    </row>
    <row r="59" spans="1:17" ht="42" customHeight="1" thickTop="1" thickBot="1" x14ac:dyDescent="0.25">
      <c r="A59" s="626" t="s">
        <v>24</v>
      </c>
      <c r="B59" s="627"/>
      <c r="C59" s="627"/>
      <c r="D59" s="23">
        <f>SUM(D56:D58)</f>
        <v>11701000</v>
      </c>
      <c r="E59" s="189">
        <f>SUM(E56:E58)</f>
        <v>11701000</v>
      </c>
      <c r="F59" s="12">
        <f t="shared" ref="F59:H59" si="9">SUM(F56:F58)</f>
        <v>0</v>
      </c>
      <c r="G59" s="12">
        <f t="shared" si="9"/>
        <v>0</v>
      </c>
      <c r="H59" s="13">
        <f t="shared" si="9"/>
        <v>0</v>
      </c>
      <c r="I59" s="131"/>
      <c r="K59" s="132"/>
      <c r="L59" s="267">
        <f>SUM(D56:D58)</f>
        <v>11701000</v>
      </c>
      <c r="M59" s="269">
        <f t="shared" ref="M59:P59" si="10">SUM(E56:E58)</f>
        <v>11701000</v>
      </c>
      <c r="N59" s="269">
        <f t="shared" si="10"/>
        <v>0</v>
      </c>
      <c r="O59" s="269">
        <f t="shared" si="10"/>
        <v>0</v>
      </c>
      <c r="P59" s="269">
        <f t="shared" si="10"/>
        <v>0</v>
      </c>
      <c r="Q59" s="267"/>
    </row>
    <row r="60" spans="1:17" ht="33" customHeight="1" x14ac:dyDescent="0.2">
      <c r="A60" s="33"/>
      <c r="B60" s="33"/>
      <c r="C60" s="33"/>
      <c r="D60" s="25"/>
      <c r="E60" s="125"/>
      <c r="F60" s="25"/>
      <c r="G60" s="25"/>
      <c r="H60" s="25"/>
      <c r="I60" s="131"/>
      <c r="K60" s="132"/>
      <c r="M60" s="267">
        <f>SUM(M59:P59)</f>
        <v>11701000</v>
      </c>
      <c r="O60" s="266"/>
    </row>
    <row r="61" spans="1:17" ht="22.25" hidden="1" customHeight="1" thickBot="1" x14ac:dyDescent="0.25">
      <c r="A61" s="154" t="s">
        <v>28</v>
      </c>
      <c r="B61" s="154"/>
      <c r="C61" s="33"/>
      <c r="D61" s="25"/>
      <c r="E61" s="125"/>
      <c r="F61" s="25"/>
      <c r="G61" s="25"/>
      <c r="H61" s="25"/>
      <c r="I61" s="125"/>
    </row>
    <row r="62" spans="1:17" ht="22.25" hidden="1" customHeight="1" x14ac:dyDescent="0.2">
      <c r="A62" s="603" t="s">
        <v>0</v>
      </c>
      <c r="B62" s="629" t="s">
        <v>1</v>
      </c>
      <c r="C62" s="631" t="s">
        <v>2</v>
      </c>
      <c r="D62" s="601" t="s">
        <v>78</v>
      </c>
      <c r="E62" s="598" t="s">
        <v>6</v>
      </c>
      <c r="F62" s="599"/>
      <c r="G62" s="599"/>
      <c r="H62" s="600"/>
      <c r="I62" s="125"/>
    </row>
    <row r="63" spans="1:17" ht="22.25" hidden="1" customHeight="1" thickBot="1" x14ac:dyDescent="0.25">
      <c r="A63" s="628"/>
      <c r="B63" s="630"/>
      <c r="C63" s="632"/>
      <c r="D63" s="602"/>
      <c r="E63" s="175" t="s">
        <v>3</v>
      </c>
      <c r="F63" s="196" t="s">
        <v>4</v>
      </c>
      <c r="G63" s="196" t="s">
        <v>79</v>
      </c>
      <c r="H63" s="198" t="s">
        <v>5</v>
      </c>
      <c r="I63" s="125"/>
    </row>
    <row r="64" spans="1:17" ht="22.25" hidden="1" customHeight="1" x14ac:dyDescent="0.2">
      <c r="A64" s="217" t="s">
        <v>83</v>
      </c>
      <c r="B64" s="219" t="s">
        <v>43</v>
      </c>
      <c r="C64" s="77"/>
      <c r="D64" s="278">
        <f t="shared" ref="D64" si="11">SUM(E64:H64)</f>
        <v>0</v>
      </c>
      <c r="E64" s="277"/>
      <c r="F64" s="219" t="s">
        <v>33</v>
      </c>
      <c r="G64" s="219" t="s">
        <v>33</v>
      </c>
      <c r="H64" s="221" t="s">
        <v>33</v>
      </c>
      <c r="I64" s="125"/>
    </row>
    <row r="65" spans="1:16" ht="22.25" hidden="1" customHeight="1" x14ac:dyDescent="0.2">
      <c r="A65" s="92"/>
      <c r="B65" s="232"/>
      <c r="C65" s="8"/>
      <c r="D65" s="279">
        <f>SUM(E65:H65)</f>
        <v>0</v>
      </c>
      <c r="E65" s="106"/>
      <c r="F65" s="232"/>
      <c r="G65" s="232"/>
      <c r="H65" s="43"/>
      <c r="I65" s="125"/>
    </row>
    <row r="66" spans="1:16" ht="22.25" hidden="1" customHeight="1" thickBot="1" x14ac:dyDescent="0.25">
      <c r="A66" s="18"/>
      <c r="B66" s="233"/>
      <c r="C66" s="276"/>
      <c r="D66" s="280">
        <f>SUM(E66:H66)</f>
        <v>0</v>
      </c>
      <c r="E66" s="273"/>
      <c r="F66" s="233"/>
      <c r="G66" s="233"/>
      <c r="H66" s="252"/>
      <c r="I66" s="125"/>
    </row>
    <row r="67" spans="1:16" ht="22.25" hidden="1" customHeight="1" thickTop="1" thickBot="1" x14ac:dyDescent="0.25">
      <c r="A67" s="605" t="s">
        <v>30</v>
      </c>
      <c r="B67" s="606"/>
      <c r="C67" s="607"/>
      <c r="D67" s="75">
        <f>SUM(D64:D66)</f>
        <v>0</v>
      </c>
      <c r="E67" s="35">
        <f>SUM(E64:E66)</f>
        <v>0</v>
      </c>
      <c r="F67" s="76">
        <f>SUM(F64:F66)</f>
        <v>0</v>
      </c>
      <c r="G67" s="50">
        <f>SUM(G64:G66)</f>
        <v>0</v>
      </c>
      <c r="H67" s="51">
        <f>SUM(H64:H66)</f>
        <v>0</v>
      </c>
      <c r="I67" s="131"/>
      <c r="K67" s="132"/>
      <c r="L67" s="267">
        <f>SUM(D64:D66)</f>
        <v>0</v>
      </c>
      <c r="M67" s="269">
        <f t="shared" ref="M67:P67" si="12">SUM(E64:E66)</f>
        <v>0</v>
      </c>
      <c r="N67" s="269">
        <f t="shared" si="12"/>
        <v>0</v>
      </c>
      <c r="O67" s="269">
        <f t="shared" si="12"/>
        <v>0</v>
      </c>
      <c r="P67" s="269">
        <f t="shared" si="12"/>
        <v>0</v>
      </c>
    </row>
    <row r="68" spans="1:16" ht="1.25" hidden="1" customHeight="1" thickBot="1" x14ac:dyDescent="0.25">
      <c r="A68" s="228"/>
      <c r="B68" s="228"/>
      <c r="C68" s="228"/>
      <c r="D68" s="281"/>
      <c r="E68" s="281"/>
      <c r="F68" s="281"/>
      <c r="G68" s="281"/>
      <c r="H68" s="281"/>
      <c r="I68" s="131"/>
      <c r="K68" s="132"/>
      <c r="M68" s="267">
        <f>SUM(M67:P67)</f>
        <v>0</v>
      </c>
      <c r="O68" s="266"/>
    </row>
    <row r="69" spans="1:16" ht="34.25" customHeight="1" thickBot="1" x14ac:dyDescent="0.25">
      <c r="A69" s="33" t="s">
        <v>190</v>
      </c>
      <c r="B69" s="33"/>
      <c r="C69" s="33"/>
      <c r="D69" s="125"/>
      <c r="E69" s="125"/>
      <c r="F69" s="125"/>
      <c r="G69" s="125"/>
      <c r="H69" s="128" t="s">
        <v>192</v>
      </c>
      <c r="I69" s="131"/>
      <c r="K69" s="132"/>
      <c r="O69" s="266"/>
    </row>
    <row r="70" spans="1:16" ht="31.25" customHeight="1" x14ac:dyDescent="0.2">
      <c r="A70" s="637"/>
      <c r="B70" s="638"/>
      <c r="C70" s="639"/>
      <c r="D70" s="601" t="s">
        <v>191</v>
      </c>
      <c r="E70" s="598" t="s">
        <v>6</v>
      </c>
      <c r="F70" s="599"/>
      <c r="G70" s="599"/>
      <c r="H70" s="600"/>
      <c r="I70" s="131"/>
      <c r="K70" s="132"/>
      <c r="O70" s="266"/>
    </row>
    <row r="71" spans="1:16" ht="31.25" customHeight="1" thickBot="1" x14ac:dyDescent="0.25">
      <c r="A71" s="626"/>
      <c r="B71" s="627"/>
      <c r="C71" s="640"/>
      <c r="D71" s="602"/>
      <c r="E71" s="31" t="s">
        <v>3</v>
      </c>
      <c r="F71" s="220" t="s">
        <v>4</v>
      </c>
      <c r="G71" s="263" t="s">
        <v>79</v>
      </c>
      <c r="H71" s="229" t="s">
        <v>5</v>
      </c>
      <c r="I71" s="125"/>
    </row>
    <row r="72" spans="1:16" ht="42.65" customHeight="1" thickBot="1" x14ac:dyDescent="0.25">
      <c r="A72" s="623" t="s">
        <v>14</v>
      </c>
      <c r="B72" s="624"/>
      <c r="C72" s="625"/>
      <c r="D72" s="165">
        <f>D24-D50+D59-D67</f>
        <v>3489838</v>
      </c>
      <c r="E72" s="191">
        <f>E24-E50+E59-E67</f>
        <v>0</v>
      </c>
      <c r="F72" s="166">
        <f t="shared" ref="F72:H72" si="13">F24-F50+F59-F67</f>
        <v>2800000</v>
      </c>
      <c r="G72" s="166">
        <f t="shared" si="13"/>
        <v>689838</v>
      </c>
      <c r="H72" s="167">
        <f t="shared" si="13"/>
        <v>0</v>
      </c>
      <c r="I72" s="129"/>
      <c r="L72" s="267">
        <f>D24+-D50+D59-D67</f>
        <v>3489838</v>
      </c>
      <c r="M72" s="269">
        <f t="shared" ref="M72:P72" si="14">E24+-E50+E59-E67</f>
        <v>0</v>
      </c>
      <c r="N72" s="269">
        <f t="shared" si="14"/>
        <v>2800000</v>
      </c>
      <c r="O72" s="269">
        <f t="shared" si="14"/>
        <v>689838</v>
      </c>
      <c r="P72" s="269">
        <f t="shared" si="14"/>
        <v>0</v>
      </c>
    </row>
    <row r="73" spans="1:16" ht="35.4" customHeight="1" x14ac:dyDescent="0.2">
      <c r="M73" s="267">
        <f>SUM(M72:P72)</f>
        <v>3489838</v>
      </c>
    </row>
  </sheetData>
  <mergeCells count="38">
    <mergeCell ref="A24:C24"/>
    <mergeCell ref="A26:C26"/>
    <mergeCell ref="A27:A28"/>
    <mergeCell ref="B27:B28"/>
    <mergeCell ref="C27:C28"/>
    <mergeCell ref="A72:C72"/>
    <mergeCell ref="D54:D55"/>
    <mergeCell ref="E54:H54"/>
    <mergeCell ref="A59:C59"/>
    <mergeCell ref="A62:A63"/>
    <mergeCell ref="B62:B63"/>
    <mergeCell ref="C62:C63"/>
    <mergeCell ref="D62:D63"/>
    <mergeCell ref="E62:H62"/>
    <mergeCell ref="A54:A55"/>
    <mergeCell ref="B54:B55"/>
    <mergeCell ref="C54:C55"/>
    <mergeCell ref="A70:A71"/>
    <mergeCell ref="B70:B71"/>
    <mergeCell ref="C70:C71"/>
    <mergeCell ref="D70:D71"/>
    <mergeCell ref="A1:H1"/>
    <mergeCell ref="A2:C2"/>
    <mergeCell ref="A3:A4"/>
    <mergeCell ref="B3:B4"/>
    <mergeCell ref="C3:C4"/>
    <mergeCell ref="D3:D4"/>
    <mergeCell ref="E3:H3"/>
    <mergeCell ref="E70:H70"/>
    <mergeCell ref="D27:D28"/>
    <mergeCell ref="E27:H27"/>
    <mergeCell ref="A29:A30"/>
    <mergeCell ref="A67:C67"/>
    <mergeCell ref="A53:C53"/>
    <mergeCell ref="A36:A37"/>
    <mergeCell ref="A50:C50"/>
    <mergeCell ref="A38:A39"/>
    <mergeCell ref="B38:B39"/>
  </mergeCells>
  <phoneticPr fontId="1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A28" workbookViewId="0">
      <selection activeCell="E11" sqref="E11"/>
    </sheetView>
  </sheetViews>
  <sheetFormatPr defaultRowHeight="35.4" customHeight="1" x14ac:dyDescent="0.2"/>
  <cols>
    <col min="1" max="1" width="6.81640625" customWidth="1"/>
    <col min="2" max="2" width="11.1796875" customWidth="1"/>
    <col min="3" max="3" width="28.453125" customWidth="1"/>
    <col min="4" max="4" width="10.6328125" customWidth="1"/>
    <col min="5" max="5" width="11.36328125" style="130" customWidth="1"/>
    <col min="6" max="6" width="9.453125" customWidth="1"/>
    <col min="7" max="7" width="10" customWidth="1"/>
    <col min="8" max="8" width="9.453125" customWidth="1"/>
    <col min="9" max="9" width="14" style="133" customWidth="1"/>
    <col min="10" max="10" width="8" style="130" customWidth="1"/>
    <col min="11" max="11" width="13" customWidth="1"/>
    <col min="12" max="12" width="8.81640625" style="131" customWidth="1"/>
    <col min="13" max="13" width="14.90625" customWidth="1"/>
    <col min="14" max="14" width="7.1796875" style="132" customWidth="1"/>
    <col min="15" max="15" width="8.453125" customWidth="1"/>
    <col min="16" max="16" width="6.453125" style="132" customWidth="1"/>
  </cols>
  <sheetData>
    <row r="1" spans="1:16" ht="35.4" customHeight="1" x14ac:dyDescent="0.2">
      <c r="A1" s="614" t="s">
        <v>85</v>
      </c>
      <c r="B1" s="614"/>
      <c r="C1" s="614"/>
      <c r="D1" s="614"/>
      <c r="E1" s="614"/>
      <c r="F1" s="614"/>
      <c r="G1" s="614"/>
      <c r="H1" s="614"/>
      <c r="I1" s="172"/>
      <c r="J1" s="127"/>
    </row>
    <row r="2" spans="1:16" ht="35.4" customHeight="1" thickBot="1" x14ac:dyDescent="0.25">
      <c r="A2" s="615" t="s">
        <v>9</v>
      </c>
      <c r="B2" s="615"/>
      <c r="C2" s="615"/>
      <c r="D2" s="117"/>
      <c r="E2" s="128"/>
      <c r="F2" s="117"/>
      <c r="G2" s="117"/>
      <c r="H2" s="117"/>
      <c r="I2" s="140"/>
      <c r="J2" s="128"/>
    </row>
    <row r="3" spans="1:16" ht="35.4" customHeight="1" x14ac:dyDescent="0.2">
      <c r="A3" s="633" t="s">
        <v>0</v>
      </c>
      <c r="B3" s="617" t="s">
        <v>1</v>
      </c>
      <c r="C3" s="635" t="s">
        <v>2</v>
      </c>
      <c r="D3" s="601" t="s">
        <v>78</v>
      </c>
      <c r="E3" s="621" t="s">
        <v>6</v>
      </c>
      <c r="F3" s="617"/>
      <c r="G3" s="617"/>
      <c r="H3" s="622"/>
      <c r="I3" s="25"/>
      <c r="J3" s="125"/>
    </row>
    <row r="4" spans="1:16" ht="35.4" customHeight="1" thickBot="1" x14ac:dyDescent="0.25">
      <c r="A4" s="634"/>
      <c r="B4" s="618"/>
      <c r="C4" s="636"/>
      <c r="D4" s="620"/>
      <c r="E4" s="175" t="s">
        <v>3</v>
      </c>
      <c r="F4" s="111" t="s">
        <v>4</v>
      </c>
      <c r="G4" s="111" t="s">
        <v>79</v>
      </c>
      <c r="H4" s="116" t="s">
        <v>5</v>
      </c>
      <c r="I4" s="25"/>
      <c r="J4" s="125"/>
    </row>
    <row r="5" spans="1:16" ht="35.4" customHeight="1" x14ac:dyDescent="0.2">
      <c r="A5" s="192" t="s">
        <v>55</v>
      </c>
      <c r="B5" s="193" t="s">
        <v>55</v>
      </c>
      <c r="C5" s="163" t="s">
        <v>87</v>
      </c>
      <c r="D5" s="174">
        <f>SUM(E5:H5)</f>
        <v>32000</v>
      </c>
      <c r="E5" s="176">
        <v>32000</v>
      </c>
      <c r="F5" s="153" t="s">
        <v>16</v>
      </c>
      <c r="G5" s="153" t="s">
        <v>16</v>
      </c>
      <c r="H5" s="149" t="s">
        <v>15</v>
      </c>
      <c r="I5" s="25" t="s">
        <v>133</v>
      </c>
      <c r="J5" s="125"/>
    </row>
    <row r="6" spans="1:16" ht="35.4" customHeight="1" x14ac:dyDescent="0.2">
      <c r="A6" s="120" t="s">
        <v>63</v>
      </c>
      <c r="B6" s="80" t="s">
        <v>95</v>
      </c>
      <c r="C6" s="2" t="s">
        <v>130</v>
      </c>
      <c r="D6" s="3">
        <f t="shared" ref="D6:D16" si="0">SUM(E6:H6)</f>
        <v>324</v>
      </c>
      <c r="E6" s="105">
        <v>324</v>
      </c>
      <c r="F6" s="121" t="s">
        <v>105</v>
      </c>
      <c r="G6" s="121" t="s">
        <v>105</v>
      </c>
      <c r="H6" s="122" t="s">
        <v>105</v>
      </c>
      <c r="I6" s="25" t="s">
        <v>119</v>
      </c>
      <c r="J6" s="125"/>
    </row>
    <row r="7" spans="1:16" ht="44" customHeight="1" x14ac:dyDescent="0.2">
      <c r="A7" s="92" t="s">
        <v>56</v>
      </c>
      <c r="B7" s="113" t="s">
        <v>56</v>
      </c>
      <c r="C7" s="2" t="s">
        <v>129</v>
      </c>
      <c r="D7" s="3">
        <f t="shared" si="0"/>
        <v>620605</v>
      </c>
      <c r="E7" s="10">
        <v>620605</v>
      </c>
      <c r="F7" s="108" t="s">
        <v>15</v>
      </c>
      <c r="G7" s="108" t="s">
        <v>60</v>
      </c>
      <c r="H7" s="110" t="s">
        <v>15</v>
      </c>
      <c r="I7" s="25" t="s">
        <v>128</v>
      </c>
      <c r="J7" s="125">
        <f>L7+N7+P7</f>
        <v>762470</v>
      </c>
      <c r="K7" s="124" t="s">
        <v>91</v>
      </c>
      <c r="L7" s="132">
        <f>619430+1175</f>
        <v>620605</v>
      </c>
      <c r="M7" s="124" t="s">
        <v>92</v>
      </c>
      <c r="N7" s="132">
        <v>123402</v>
      </c>
      <c r="O7" s="124" t="s">
        <v>93</v>
      </c>
      <c r="P7" s="132">
        <v>18463</v>
      </c>
    </row>
    <row r="8" spans="1:16" ht="35.4" customHeight="1" x14ac:dyDescent="0.2">
      <c r="A8" s="144" t="s">
        <v>7</v>
      </c>
      <c r="B8" s="145" t="s">
        <v>8</v>
      </c>
      <c r="C8" s="146" t="s">
        <v>27</v>
      </c>
      <c r="D8" s="147">
        <f t="shared" si="0"/>
        <v>2486</v>
      </c>
      <c r="E8" s="177">
        <v>2486</v>
      </c>
      <c r="F8" s="145" t="s">
        <v>15</v>
      </c>
      <c r="G8" s="145" t="s">
        <v>15</v>
      </c>
      <c r="H8" s="148" t="s">
        <v>15</v>
      </c>
      <c r="I8" s="25" t="s">
        <v>114</v>
      </c>
      <c r="J8" s="125"/>
    </row>
    <row r="9" spans="1:16" ht="42.65" customHeight="1" x14ac:dyDescent="0.2">
      <c r="A9" s="4" t="s">
        <v>17</v>
      </c>
      <c r="B9" s="113" t="s">
        <v>59</v>
      </c>
      <c r="C9" s="2" t="s">
        <v>97</v>
      </c>
      <c r="D9" s="40">
        <f t="shared" si="0"/>
        <v>676379</v>
      </c>
      <c r="E9" s="15">
        <v>397841</v>
      </c>
      <c r="F9" s="108" t="s">
        <v>15</v>
      </c>
      <c r="G9" s="5">
        <v>276877</v>
      </c>
      <c r="H9" s="71">
        <v>1661</v>
      </c>
      <c r="I9" s="25" t="s">
        <v>119</v>
      </c>
      <c r="J9" s="125"/>
    </row>
    <row r="10" spans="1:16" ht="35.4" customHeight="1" x14ac:dyDescent="0.2">
      <c r="A10" s="609" t="s">
        <v>88</v>
      </c>
      <c r="B10" s="138" t="s">
        <v>89</v>
      </c>
      <c r="C10" s="1" t="s">
        <v>96</v>
      </c>
      <c r="D10" s="40">
        <f t="shared" si="0"/>
        <v>29878</v>
      </c>
      <c r="E10" s="15">
        <v>29878</v>
      </c>
      <c r="F10" s="136" t="s">
        <v>15</v>
      </c>
      <c r="G10" s="142" t="s">
        <v>15</v>
      </c>
      <c r="H10" s="137" t="s">
        <v>15</v>
      </c>
      <c r="I10" s="25" t="s">
        <v>119</v>
      </c>
      <c r="J10" s="125"/>
    </row>
    <row r="11" spans="1:16" ht="36" customHeight="1" x14ac:dyDescent="0.2">
      <c r="A11" s="604"/>
      <c r="B11" s="112" t="s">
        <v>104</v>
      </c>
      <c r="C11" s="1" t="s">
        <v>35</v>
      </c>
      <c r="D11" s="40">
        <f t="shared" si="0"/>
        <v>1000</v>
      </c>
      <c r="E11" s="15">
        <v>1000</v>
      </c>
      <c r="F11" s="108" t="s">
        <v>15</v>
      </c>
      <c r="G11" s="113" t="s">
        <v>15</v>
      </c>
      <c r="H11" s="143" t="s">
        <v>15</v>
      </c>
      <c r="I11" s="25" t="s">
        <v>133</v>
      </c>
      <c r="J11" s="125"/>
    </row>
    <row r="12" spans="1:16" ht="35.4" customHeight="1" x14ac:dyDescent="0.2">
      <c r="A12" s="114" t="s">
        <v>34</v>
      </c>
      <c r="B12" s="112" t="s">
        <v>46</v>
      </c>
      <c r="C12" s="8" t="s">
        <v>36</v>
      </c>
      <c r="D12" s="9">
        <f t="shared" si="0"/>
        <v>4600000</v>
      </c>
      <c r="E12" s="10">
        <v>460000</v>
      </c>
      <c r="F12" s="5">
        <v>4140000</v>
      </c>
      <c r="G12" s="5"/>
      <c r="H12" s="43" t="s">
        <v>15</v>
      </c>
      <c r="I12" s="25" t="s">
        <v>123</v>
      </c>
      <c r="J12" s="125"/>
    </row>
    <row r="13" spans="1:16" ht="41" customHeight="1" x14ac:dyDescent="0.2">
      <c r="A13" s="609" t="s">
        <v>11</v>
      </c>
      <c r="B13" s="645" t="s">
        <v>18</v>
      </c>
      <c r="C13" s="11" t="s">
        <v>102</v>
      </c>
      <c r="D13" s="9">
        <f t="shared" si="0"/>
        <v>35000</v>
      </c>
      <c r="E13" s="10">
        <v>20000</v>
      </c>
      <c r="F13" s="108" t="s">
        <v>15</v>
      </c>
      <c r="G13" s="5">
        <v>15000</v>
      </c>
      <c r="H13" s="43" t="s">
        <v>15</v>
      </c>
      <c r="I13" s="25" t="s">
        <v>119</v>
      </c>
      <c r="J13" s="125"/>
    </row>
    <row r="14" spans="1:16" ht="41" customHeight="1" x14ac:dyDescent="0.2">
      <c r="A14" s="652"/>
      <c r="B14" s="651"/>
      <c r="C14" s="11" t="s">
        <v>103</v>
      </c>
      <c r="D14" s="9">
        <f t="shared" si="0"/>
        <v>204000</v>
      </c>
      <c r="E14" s="178">
        <v>133000</v>
      </c>
      <c r="F14" s="136" t="s">
        <v>15</v>
      </c>
      <c r="G14" s="5">
        <f>32000+39000</f>
        <v>71000</v>
      </c>
      <c r="H14" s="43" t="s">
        <v>15</v>
      </c>
      <c r="I14" s="25" t="s">
        <v>119</v>
      </c>
      <c r="J14" s="125"/>
    </row>
    <row r="15" spans="1:16" ht="35.4" customHeight="1" x14ac:dyDescent="0.2">
      <c r="A15" s="652"/>
      <c r="B15" s="651"/>
      <c r="C15" s="2" t="s">
        <v>29</v>
      </c>
      <c r="D15" s="59">
        <f t="shared" si="0"/>
        <v>25000</v>
      </c>
      <c r="E15" s="179">
        <v>25000</v>
      </c>
      <c r="F15" s="108" t="s">
        <v>15</v>
      </c>
      <c r="G15" s="108" t="s">
        <v>15</v>
      </c>
      <c r="H15" s="43" t="s">
        <v>15</v>
      </c>
      <c r="I15" s="25" t="s">
        <v>124</v>
      </c>
      <c r="J15" s="125"/>
    </row>
    <row r="16" spans="1:16" ht="35.4" customHeight="1" x14ac:dyDescent="0.2">
      <c r="A16" s="652"/>
      <c r="B16" s="646"/>
      <c r="C16" s="2" t="s">
        <v>101</v>
      </c>
      <c r="D16" s="3">
        <f t="shared" si="0"/>
        <v>300000</v>
      </c>
      <c r="E16" s="105">
        <v>9000</v>
      </c>
      <c r="F16" s="5">
        <v>291000</v>
      </c>
      <c r="G16" s="108" t="s">
        <v>15</v>
      </c>
      <c r="H16" s="43" t="s">
        <v>15</v>
      </c>
      <c r="I16" s="25" t="s">
        <v>125</v>
      </c>
      <c r="J16" s="125"/>
    </row>
    <row r="17" spans="1:16" ht="35.4" customHeight="1" x14ac:dyDescent="0.2">
      <c r="A17" s="652"/>
      <c r="B17" s="645" t="s">
        <v>57</v>
      </c>
      <c r="C17" s="30" t="s">
        <v>51</v>
      </c>
      <c r="D17" s="40">
        <v>2775930</v>
      </c>
      <c r="E17" s="643">
        <v>631825</v>
      </c>
      <c r="F17" s="645" t="s">
        <v>60</v>
      </c>
      <c r="G17" s="647">
        <v>2813105</v>
      </c>
      <c r="H17" s="649" t="s">
        <v>60</v>
      </c>
      <c r="I17" s="25" t="s">
        <v>112</v>
      </c>
      <c r="J17" s="125"/>
    </row>
    <row r="18" spans="1:16" ht="35.4" customHeight="1" thickBot="1" x14ac:dyDescent="0.25">
      <c r="A18" s="653"/>
      <c r="B18" s="654"/>
      <c r="C18" s="2" t="s">
        <v>41</v>
      </c>
      <c r="D18" s="3">
        <f>E17+G17-D17</f>
        <v>669000</v>
      </c>
      <c r="E18" s="644"/>
      <c r="F18" s="646"/>
      <c r="G18" s="648"/>
      <c r="H18" s="650"/>
      <c r="I18" s="25" t="s">
        <v>113</v>
      </c>
      <c r="J18" s="125"/>
    </row>
    <row r="19" spans="1:16" ht="35.4" customHeight="1" thickTop="1" thickBot="1" x14ac:dyDescent="0.25">
      <c r="A19" s="605" t="s">
        <v>13</v>
      </c>
      <c r="B19" s="627"/>
      <c r="C19" s="606"/>
      <c r="D19" s="36">
        <f>SUM(D5:D18)</f>
        <v>9971602</v>
      </c>
      <c r="E19" s="35">
        <f>SUM(E5:E18)</f>
        <v>2362959</v>
      </c>
      <c r="F19" s="38">
        <f>SUM(F5:F18)</f>
        <v>4431000</v>
      </c>
      <c r="G19" s="50">
        <f>SUM(G5:G18)</f>
        <v>3175982</v>
      </c>
      <c r="H19" s="39">
        <f>SUM(H5:H18)</f>
        <v>1661</v>
      </c>
      <c r="I19" s="123" t="str">
        <f>IF(SUM(E19:H19)-D19=0,"合計OK",SUM(E19:H19)-D19)</f>
        <v>合計OK</v>
      </c>
      <c r="J19" s="131"/>
      <c r="L19" s="132"/>
      <c r="P19"/>
    </row>
    <row r="20" spans="1:16" ht="35.4" customHeight="1" x14ac:dyDescent="0.2">
      <c r="A20" s="33"/>
      <c r="B20" s="33"/>
      <c r="C20" s="33"/>
      <c r="D20" s="25"/>
      <c r="E20" s="125"/>
      <c r="F20" s="25"/>
      <c r="G20" s="25"/>
      <c r="H20" s="25"/>
      <c r="I20" s="123"/>
      <c r="J20" s="131"/>
      <c r="L20" s="132"/>
      <c r="P20"/>
    </row>
    <row r="21" spans="1:16" ht="35.4" customHeight="1" x14ac:dyDescent="0.2">
      <c r="A21" s="33"/>
      <c r="B21" s="33"/>
      <c r="C21" s="33"/>
      <c r="D21" s="25"/>
      <c r="E21" s="125"/>
      <c r="F21" s="25"/>
      <c r="G21" s="25"/>
      <c r="H21" s="25"/>
      <c r="I21" s="123"/>
      <c r="J21" s="131"/>
      <c r="L21" s="132"/>
      <c r="P21"/>
    </row>
    <row r="22" spans="1:16" ht="35.4" customHeight="1" thickBot="1" x14ac:dyDescent="0.25">
      <c r="A22" s="641" t="s">
        <v>10</v>
      </c>
      <c r="B22" s="641"/>
      <c r="C22" s="641"/>
      <c r="D22" s="25"/>
      <c r="E22" s="125"/>
      <c r="F22" s="25"/>
      <c r="G22" s="25"/>
      <c r="H22" s="25"/>
      <c r="I22" s="25"/>
      <c r="J22" s="125"/>
    </row>
    <row r="23" spans="1:16" ht="21.65" customHeight="1" x14ac:dyDescent="0.2">
      <c r="A23" s="633" t="s">
        <v>0</v>
      </c>
      <c r="B23" s="617" t="s">
        <v>1</v>
      </c>
      <c r="C23" s="622" t="s">
        <v>2</v>
      </c>
      <c r="D23" s="601" t="s">
        <v>78</v>
      </c>
      <c r="E23" s="598" t="s">
        <v>6</v>
      </c>
      <c r="F23" s="599"/>
      <c r="G23" s="599"/>
      <c r="H23" s="600"/>
      <c r="I23" s="25"/>
      <c r="J23" s="125"/>
    </row>
    <row r="24" spans="1:16" ht="26.4" customHeight="1" thickBot="1" x14ac:dyDescent="0.25">
      <c r="A24" s="634"/>
      <c r="B24" s="618"/>
      <c r="C24" s="642"/>
      <c r="D24" s="602"/>
      <c r="E24" s="180" t="s">
        <v>3</v>
      </c>
      <c r="F24" s="111" t="s">
        <v>4</v>
      </c>
      <c r="G24" s="111" t="s">
        <v>79</v>
      </c>
      <c r="H24" s="116" t="s">
        <v>5</v>
      </c>
      <c r="I24" s="25"/>
      <c r="J24" s="125"/>
    </row>
    <row r="25" spans="1:16" ht="26" customHeight="1" x14ac:dyDescent="0.2">
      <c r="A25" s="603" t="s">
        <v>64</v>
      </c>
      <c r="B25" s="134" t="s">
        <v>67</v>
      </c>
      <c r="C25" s="77" t="s">
        <v>72</v>
      </c>
      <c r="D25" s="91">
        <f t="shared" ref="D25:D45" si="1">SUM(E25:H25)</f>
        <v>3200</v>
      </c>
      <c r="E25" s="181">
        <v>3200</v>
      </c>
      <c r="F25" s="134" t="s">
        <v>60</v>
      </c>
      <c r="G25" s="134" t="s">
        <v>60</v>
      </c>
      <c r="H25" s="135" t="s">
        <v>60</v>
      </c>
      <c r="I25" s="140" t="s">
        <v>111</v>
      </c>
      <c r="J25" s="125"/>
    </row>
    <row r="26" spans="1:16" ht="30" customHeight="1" x14ac:dyDescent="0.2">
      <c r="A26" s="604"/>
      <c r="B26" s="139" t="s">
        <v>81</v>
      </c>
      <c r="C26" s="158" t="s">
        <v>82</v>
      </c>
      <c r="D26" s="159">
        <f t="shared" si="1"/>
        <v>728041</v>
      </c>
      <c r="E26" s="182">
        <v>728041</v>
      </c>
      <c r="F26" s="136" t="s">
        <v>15</v>
      </c>
      <c r="G26" s="136" t="s">
        <v>15</v>
      </c>
      <c r="H26" s="43" t="s">
        <v>15</v>
      </c>
      <c r="I26" s="140" t="s">
        <v>84</v>
      </c>
      <c r="J26" s="125"/>
    </row>
    <row r="27" spans="1:16" ht="30" customHeight="1" x14ac:dyDescent="0.2">
      <c r="A27" s="610" t="s">
        <v>44</v>
      </c>
      <c r="B27" s="157" t="s">
        <v>42</v>
      </c>
      <c r="C27" s="169" t="s">
        <v>106</v>
      </c>
      <c r="D27" s="161">
        <f t="shared" si="1"/>
        <v>620839</v>
      </c>
      <c r="E27" s="183">
        <v>620839</v>
      </c>
      <c r="F27" s="153" t="s">
        <v>105</v>
      </c>
      <c r="G27" s="153" t="s">
        <v>105</v>
      </c>
      <c r="H27" s="148" t="s">
        <v>98</v>
      </c>
      <c r="I27" s="25" t="s">
        <v>115</v>
      </c>
      <c r="J27" s="125"/>
    </row>
    <row r="28" spans="1:16" ht="30" customHeight="1" x14ac:dyDescent="0.2">
      <c r="A28" s="655"/>
      <c r="B28" s="612" t="s">
        <v>62</v>
      </c>
      <c r="C28" s="150" t="s">
        <v>70</v>
      </c>
      <c r="D28" s="162">
        <f t="shared" si="1"/>
        <v>41920</v>
      </c>
      <c r="E28" s="184">
        <v>41920</v>
      </c>
      <c r="F28" s="153" t="s">
        <v>105</v>
      </c>
      <c r="G28" s="153" t="s">
        <v>105</v>
      </c>
      <c r="H28" s="149" t="s">
        <v>98</v>
      </c>
      <c r="I28" s="25" t="s">
        <v>120</v>
      </c>
      <c r="J28" s="125"/>
    </row>
    <row r="29" spans="1:16" ht="30" customHeight="1" x14ac:dyDescent="0.2">
      <c r="A29" s="655"/>
      <c r="B29" s="613"/>
      <c r="C29" s="150" t="s">
        <v>109</v>
      </c>
      <c r="D29" s="162">
        <f t="shared" si="1"/>
        <v>133615</v>
      </c>
      <c r="E29" s="184">
        <v>133615</v>
      </c>
      <c r="F29" s="153" t="s">
        <v>105</v>
      </c>
      <c r="G29" s="153" t="s">
        <v>105</v>
      </c>
      <c r="H29" s="149" t="s">
        <v>98</v>
      </c>
      <c r="I29" s="25" t="s">
        <v>120</v>
      </c>
      <c r="J29" s="125"/>
    </row>
    <row r="30" spans="1:16" ht="40.25" customHeight="1" x14ac:dyDescent="0.2">
      <c r="A30" s="655"/>
      <c r="B30" s="612" t="s">
        <v>31</v>
      </c>
      <c r="C30" s="150" t="s">
        <v>126</v>
      </c>
      <c r="D30" s="162">
        <f t="shared" ref="D30" si="2">SUM(E30:H30)</f>
        <v>357600</v>
      </c>
      <c r="E30" s="184">
        <v>357600</v>
      </c>
      <c r="F30" s="153" t="s">
        <v>105</v>
      </c>
      <c r="G30" s="153" t="s">
        <v>105</v>
      </c>
      <c r="H30" s="149" t="s">
        <v>98</v>
      </c>
      <c r="I30" s="25" t="s">
        <v>120</v>
      </c>
      <c r="J30" s="125"/>
    </row>
    <row r="31" spans="1:16" ht="30.65" customHeight="1" x14ac:dyDescent="0.2">
      <c r="A31" s="611"/>
      <c r="B31" s="613"/>
      <c r="C31" s="150" t="s">
        <v>132</v>
      </c>
      <c r="D31" s="162">
        <f t="shared" si="1"/>
        <v>1590300</v>
      </c>
      <c r="E31" s="184">
        <v>1590300</v>
      </c>
      <c r="F31" s="153" t="s">
        <v>105</v>
      </c>
      <c r="G31" s="153" t="s">
        <v>105</v>
      </c>
      <c r="H31" s="149" t="s">
        <v>98</v>
      </c>
      <c r="I31" s="25" t="s">
        <v>120</v>
      </c>
      <c r="J31" s="125"/>
    </row>
    <row r="32" spans="1:16" ht="37.25" customHeight="1" x14ac:dyDescent="0.2">
      <c r="A32" s="114" t="s">
        <v>80</v>
      </c>
      <c r="B32" s="112" t="s">
        <v>80</v>
      </c>
      <c r="C32" s="14" t="s">
        <v>94</v>
      </c>
      <c r="D32" s="40">
        <f t="shared" si="1"/>
        <v>1380000</v>
      </c>
      <c r="E32" s="185">
        <v>1380000</v>
      </c>
      <c r="F32" s="139" t="s">
        <v>99</v>
      </c>
      <c r="G32" s="139" t="s">
        <v>99</v>
      </c>
      <c r="H32" s="137" t="s">
        <v>100</v>
      </c>
      <c r="I32" s="25" t="s">
        <v>121</v>
      </c>
      <c r="J32" s="125"/>
    </row>
    <row r="33" spans="1:16" ht="26.4" customHeight="1" x14ac:dyDescent="0.2">
      <c r="A33" s="609" t="s">
        <v>75</v>
      </c>
      <c r="B33" s="108" t="s">
        <v>76</v>
      </c>
      <c r="C33" s="1" t="s">
        <v>77</v>
      </c>
      <c r="D33" s="95">
        <f t="shared" si="1"/>
        <v>500000</v>
      </c>
      <c r="E33" s="15">
        <v>500000</v>
      </c>
      <c r="F33" s="113" t="s">
        <v>99</v>
      </c>
      <c r="G33" s="113" t="s">
        <v>99</v>
      </c>
      <c r="H33" s="110" t="s">
        <v>100</v>
      </c>
      <c r="I33" s="25" t="s">
        <v>139</v>
      </c>
      <c r="J33" s="125"/>
    </row>
    <row r="34" spans="1:16" ht="43.25" customHeight="1" x14ac:dyDescent="0.2">
      <c r="A34" s="604"/>
      <c r="B34" s="152" t="s">
        <v>107</v>
      </c>
      <c r="C34" s="163" t="s">
        <v>140</v>
      </c>
      <c r="D34" s="161">
        <f t="shared" si="1"/>
        <v>300000</v>
      </c>
      <c r="E34" s="186">
        <f>1000*300</f>
        <v>300000</v>
      </c>
      <c r="F34" s="153" t="s">
        <v>99</v>
      </c>
      <c r="G34" s="153" t="s">
        <v>99</v>
      </c>
      <c r="H34" s="149" t="s">
        <v>100</v>
      </c>
      <c r="I34" s="25" t="s">
        <v>118</v>
      </c>
      <c r="J34" s="125"/>
    </row>
    <row r="35" spans="1:16" ht="38.4" customHeight="1" x14ac:dyDescent="0.2">
      <c r="A35" s="610" t="s">
        <v>11</v>
      </c>
      <c r="B35" s="612" t="s">
        <v>12</v>
      </c>
      <c r="C35" s="150" t="s">
        <v>142</v>
      </c>
      <c r="D35" s="151">
        <f t="shared" si="1"/>
        <v>560000</v>
      </c>
      <c r="E35" s="187">
        <v>560000</v>
      </c>
      <c r="F35" s="153" t="s">
        <v>15</v>
      </c>
      <c r="G35" s="153" t="s">
        <v>15</v>
      </c>
      <c r="H35" s="149" t="s">
        <v>15</v>
      </c>
      <c r="I35" s="25" t="s">
        <v>118</v>
      </c>
      <c r="J35" s="125">
        <f>1000*500</f>
        <v>500000</v>
      </c>
      <c r="K35" s="173">
        <f>2000*30</f>
        <v>60000</v>
      </c>
      <c r="L35" s="164">
        <f>J35+K35</f>
        <v>560000</v>
      </c>
    </row>
    <row r="36" spans="1:16" ht="38" customHeight="1" x14ac:dyDescent="0.2">
      <c r="A36" s="611"/>
      <c r="B36" s="613"/>
      <c r="C36" s="168" t="s">
        <v>141</v>
      </c>
      <c r="D36" s="151">
        <f t="shared" si="1"/>
        <v>1000000</v>
      </c>
      <c r="E36" s="187">
        <f>2000*500</f>
        <v>1000000</v>
      </c>
      <c r="F36" s="153" t="s">
        <v>99</v>
      </c>
      <c r="G36" s="153" t="s">
        <v>99</v>
      </c>
      <c r="H36" s="149" t="s">
        <v>100</v>
      </c>
      <c r="I36" s="25" t="s">
        <v>110</v>
      </c>
      <c r="J36" s="125"/>
    </row>
    <row r="37" spans="1:16" ht="40.25" customHeight="1" x14ac:dyDescent="0.2">
      <c r="A37" s="609" t="s">
        <v>54</v>
      </c>
      <c r="B37" s="157" t="s">
        <v>61</v>
      </c>
      <c r="C37" s="168" t="s">
        <v>135</v>
      </c>
      <c r="D37" s="151">
        <f t="shared" si="1"/>
        <v>20000</v>
      </c>
      <c r="E37" s="187">
        <v>20000</v>
      </c>
      <c r="F37" s="145" t="s">
        <v>99</v>
      </c>
      <c r="G37" s="145" t="s">
        <v>99</v>
      </c>
      <c r="H37" s="148" t="s">
        <v>100</v>
      </c>
      <c r="I37" s="25" t="s">
        <v>127</v>
      </c>
      <c r="J37" s="125"/>
    </row>
    <row r="38" spans="1:16" ht="33" customHeight="1" x14ac:dyDescent="0.2">
      <c r="A38" s="652"/>
      <c r="B38" s="645" t="s">
        <v>25</v>
      </c>
      <c r="C38" s="17" t="s">
        <v>38</v>
      </c>
      <c r="D38" s="40">
        <f t="shared" si="1"/>
        <v>938000</v>
      </c>
      <c r="E38" s="106">
        <v>938000</v>
      </c>
      <c r="F38" s="141" t="s">
        <v>99</v>
      </c>
      <c r="G38" s="141" t="s">
        <v>99</v>
      </c>
      <c r="H38" s="143" t="s">
        <v>100</v>
      </c>
      <c r="I38" s="25" t="s">
        <v>122</v>
      </c>
      <c r="J38" s="125"/>
    </row>
    <row r="39" spans="1:16" ht="28.25" customHeight="1" x14ac:dyDescent="0.2">
      <c r="A39" s="652"/>
      <c r="B39" s="651"/>
      <c r="C39" s="160" t="s">
        <v>74</v>
      </c>
      <c r="D39" s="40">
        <f t="shared" si="1"/>
        <v>4046000</v>
      </c>
      <c r="E39" s="187">
        <v>4046000</v>
      </c>
      <c r="F39" s="153" t="s">
        <v>99</v>
      </c>
      <c r="G39" s="153" t="s">
        <v>99</v>
      </c>
      <c r="H39" s="149" t="s">
        <v>100</v>
      </c>
      <c r="I39" s="25" t="s">
        <v>116</v>
      </c>
      <c r="J39" s="125"/>
    </row>
    <row r="40" spans="1:16" ht="28.25" customHeight="1" x14ac:dyDescent="0.2">
      <c r="A40" s="652"/>
      <c r="B40" s="651"/>
      <c r="C40" s="160" t="s">
        <v>136</v>
      </c>
      <c r="D40" s="40">
        <f t="shared" ref="D40" si="3">SUM(E40:H40)</f>
        <v>350000</v>
      </c>
      <c r="E40" s="187">
        <v>350000</v>
      </c>
      <c r="F40" s="153" t="s">
        <v>99</v>
      </c>
      <c r="G40" s="153" t="s">
        <v>99</v>
      </c>
      <c r="H40" s="149" t="s">
        <v>99</v>
      </c>
      <c r="I40" s="25" t="s">
        <v>120</v>
      </c>
      <c r="J40" s="125"/>
    </row>
    <row r="41" spans="1:16" ht="33" customHeight="1" x14ac:dyDescent="0.2">
      <c r="A41" s="652"/>
      <c r="B41" s="646"/>
      <c r="C41" s="17" t="s">
        <v>86</v>
      </c>
      <c r="D41" s="96">
        <f t="shared" ref="D41:D43" si="4">SUM(E41:H41)</f>
        <v>236324</v>
      </c>
      <c r="E41" s="16">
        <v>236324</v>
      </c>
      <c r="F41" s="141" t="s">
        <v>99</v>
      </c>
      <c r="G41" s="141" t="s">
        <v>99</v>
      </c>
      <c r="H41" s="143" t="s">
        <v>100</v>
      </c>
      <c r="I41" s="25" t="s">
        <v>120</v>
      </c>
      <c r="J41" s="125"/>
    </row>
    <row r="42" spans="1:16" ht="26.4" customHeight="1" x14ac:dyDescent="0.2">
      <c r="A42" s="652"/>
      <c r="B42" s="645" t="s">
        <v>90</v>
      </c>
      <c r="C42" s="17" t="s">
        <v>131</v>
      </c>
      <c r="D42" s="96">
        <f t="shared" si="4"/>
        <v>651000</v>
      </c>
      <c r="E42" s="106">
        <v>651000</v>
      </c>
      <c r="F42" s="141" t="s">
        <v>99</v>
      </c>
      <c r="G42" s="141" t="s">
        <v>99</v>
      </c>
      <c r="H42" s="143" t="s">
        <v>100</v>
      </c>
      <c r="I42" s="25" t="s">
        <v>120</v>
      </c>
      <c r="J42" s="125"/>
    </row>
    <row r="43" spans="1:16" ht="30" customHeight="1" x14ac:dyDescent="0.2">
      <c r="A43" s="652"/>
      <c r="B43" s="646"/>
      <c r="C43" s="17" t="s">
        <v>86</v>
      </c>
      <c r="D43" s="96">
        <f t="shared" si="4"/>
        <v>100504</v>
      </c>
      <c r="E43" s="106">
        <v>100504</v>
      </c>
      <c r="F43" s="141" t="s">
        <v>98</v>
      </c>
      <c r="G43" s="141" t="s">
        <v>98</v>
      </c>
      <c r="H43" s="143" t="s">
        <v>98</v>
      </c>
      <c r="I43" s="25" t="s">
        <v>120</v>
      </c>
      <c r="J43" s="125"/>
    </row>
    <row r="44" spans="1:16" ht="30" customHeight="1" x14ac:dyDescent="0.2">
      <c r="A44" s="604"/>
      <c r="B44" s="141" t="s">
        <v>137</v>
      </c>
      <c r="C44" s="98" t="s">
        <v>134</v>
      </c>
      <c r="D44" s="194">
        <v>9000</v>
      </c>
      <c r="E44" s="15">
        <v>9000</v>
      </c>
      <c r="F44" s="141" t="s">
        <v>98</v>
      </c>
      <c r="G44" s="141" t="s">
        <v>98</v>
      </c>
      <c r="H44" s="143" t="s">
        <v>98</v>
      </c>
      <c r="I44" s="25" t="s">
        <v>120</v>
      </c>
      <c r="J44" s="125"/>
    </row>
    <row r="45" spans="1:16" ht="30" customHeight="1" thickBot="1" x14ac:dyDescent="0.25">
      <c r="A45" s="171" t="s">
        <v>117</v>
      </c>
      <c r="B45" s="170"/>
      <c r="C45" s="163" t="s">
        <v>108</v>
      </c>
      <c r="D45" s="156">
        <f t="shared" si="1"/>
        <v>410616</v>
      </c>
      <c r="E45" s="15">
        <v>410616</v>
      </c>
      <c r="F45" s="113" t="s">
        <v>99</v>
      </c>
      <c r="G45" s="113" t="s">
        <v>99</v>
      </c>
      <c r="H45" s="110" t="s">
        <v>99</v>
      </c>
      <c r="I45" s="25" t="s">
        <v>138</v>
      </c>
      <c r="J45" s="125"/>
    </row>
    <row r="46" spans="1:16" ht="27.65" customHeight="1" thickTop="1" thickBot="1" x14ac:dyDescent="0.25">
      <c r="A46" s="605" t="s">
        <v>19</v>
      </c>
      <c r="B46" s="606"/>
      <c r="C46" s="607"/>
      <c r="D46" s="34">
        <f>SUM(D25:D45)</f>
        <v>13976959</v>
      </c>
      <c r="E46" s="61">
        <f>SUM(E25:E45)</f>
        <v>13976959</v>
      </c>
      <c r="F46" s="50">
        <f>SUM(F25:F45)</f>
        <v>0</v>
      </c>
      <c r="G46" s="50">
        <f>SUM(G25:G45)</f>
        <v>0</v>
      </c>
      <c r="H46" s="51">
        <f>SUM(H25:H45)</f>
        <v>0</v>
      </c>
      <c r="I46" s="133" t="str">
        <f>IF(SUM(E46:H46)-D46=0,"合計OK",SUM(E46:H46)-D46)</f>
        <v>合計OK</v>
      </c>
      <c r="J46" s="131"/>
      <c r="L46" s="132"/>
      <c r="P46"/>
    </row>
    <row r="47" spans="1:16" ht="35.4" customHeight="1" x14ac:dyDescent="0.2">
      <c r="A47" s="33"/>
      <c r="B47" s="33"/>
      <c r="C47" s="33"/>
      <c r="D47" s="125"/>
      <c r="E47" s="125"/>
      <c r="F47" s="125"/>
      <c r="G47" s="125"/>
      <c r="H47" s="125"/>
      <c r="J47" s="131"/>
      <c r="L47" s="132"/>
      <c r="P47"/>
    </row>
    <row r="48" spans="1:16" ht="35.4" customHeight="1" thickBot="1" x14ac:dyDescent="0.25">
      <c r="A48" s="608" t="s">
        <v>20</v>
      </c>
      <c r="B48" s="608"/>
      <c r="C48" s="608"/>
      <c r="D48" s="117"/>
      <c r="E48" s="128"/>
      <c r="F48" s="117"/>
      <c r="G48" s="117"/>
      <c r="H48" s="117"/>
      <c r="I48" s="140"/>
      <c r="J48" s="128"/>
    </row>
    <row r="49" spans="1:16" ht="35.4" customHeight="1" x14ac:dyDescent="0.2">
      <c r="A49" s="633" t="s">
        <v>0</v>
      </c>
      <c r="B49" s="617" t="s">
        <v>1</v>
      </c>
      <c r="C49" s="635" t="s">
        <v>2</v>
      </c>
      <c r="D49" s="601" t="s">
        <v>78</v>
      </c>
      <c r="E49" s="599" t="s">
        <v>6</v>
      </c>
      <c r="F49" s="599"/>
      <c r="G49" s="599"/>
      <c r="H49" s="600"/>
      <c r="I49" s="25"/>
      <c r="J49" s="125"/>
    </row>
    <row r="50" spans="1:16" ht="35.4" customHeight="1" thickBot="1" x14ac:dyDescent="0.25">
      <c r="A50" s="634"/>
      <c r="B50" s="618"/>
      <c r="C50" s="636"/>
      <c r="D50" s="602"/>
      <c r="E50" s="175" t="s">
        <v>3</v>
      </c>
      <c r="F50" s="111" t="s">
        <v>4</v>
      </c>
      <c r="G50" s="111" t="s">
        <v>79</v>
      </c>
      <c r="H50" s="116" t="s">
        <v>5</v>
      </c>
      <c r="I50" s="25"/>
      <c r="J50" s="125"/>
    </row>
    <row r="51" spans="1:16" ht="35.4" customHeight="1" thickBot="1" x14ac:dyDescent="0.25">
      <c r="A51" s="18" t="s">
        <v>22</v>
      </c>
      <c r="B51" s="109" t="s">
        <v>23</v>
      </c>
      <c r="C51" s="20" t="s">
        <v>21</v>
      </c>
      <c r="D51" s="21">
        <f t="shared" ref="D51" si="5">SUM(E51:H51)</f>
        <v>11614000</v>
      </c>
      <c r="E51" s="188">
        <v>11614000</v>
      </c>
      <c r="F51" s="26" t="s">
        <v>33</v>
      </c>
      <c r="G51" s="26" t="s">
        <v>33</v>
      </c>
      <c r="H51" s="44" t="s">
        <v>33</v>
      </c>
      <c r="I51" s="25"/>
      <c r="J51" s="125"/>
    </row>
    <row r="52" spans="1:16" ht="35.4" customHeight="1" thickTop="1" thickBot="1" x14ac:dyDescent="0.25">
      <c r="A52" s="605" t="s">
        <v>24</v>
      </c>
      <c r="B52" s="606"/>
      <c r="C52" s="606"/>
      <c r="D52" s="23">
        <f>SUM(D51:D51)</f>
        <v>11614000</v>
      </c>
      <c r="E52" s="189">
        <f>SUM(E51:E51)</f>
        <v>11614000</v>
      </c>
      <c r="F52" s="12">
        <f>SUM(F51:F51)</f>
        <v>0</v>
      </c>
      <c r="G52" s="12">
        <f>SUM(G51:G51)</f>
        <v>0</v>
      </c>
      <c r="H52" s="13">
        <f>SUM(H51:H51)</f>
        <v>0</v>
      </c>
      <c r="I52" s="133" t="str">
        <f>IF(SUM(E52:H52)-D52=0,"合計OK",SUM(E52:H52)-D52)</f>
        <v>合計OK</v>
      </c>
      <c r="J52" s="131"/>
      <c r="L52" s="132"/>
      <c r="P52"/>
    </row>
    <row r="53" spans="1:16" ht="35.4" customHeight="1" thickBot="1" x14ac:dyDescent="0.25">
      <c r="A53" s="33"/>
      <c r="B53" s="33"/>
      <c r="C53" s="33"/>
      <c r="D53" s="25"/>
      <c r="E53" s="125"/>
      <c r="F53" s="25"/>
      <c r="G53" s="25"/>
      <c r="H53" s="25"/>
      <c r="J53" s="131"/>
      <c r="L53" s="132"/>
      <c r="P53"/>
    </row>
    <row r="54" spans="1:16" ht="0.65" hidden="1" customHeight="1" thickBot="1" x14ac:dyDescent="0.25">
      <c r="A54" s="155" t="s">
        <v>28</v>
      </c>
      <c r="B54" s="154"/>
      <c r="C54" s="33"/>
      <c r="D54" s="25"/>
      <c r="E54" s="125"/>
      <c r="F54" s="25"/>
      <c r="G54" s="25"/>
      <c r="H54" s="25"/>
      <c r="I54" s="25"/>
      <c r="J54" s="125"/>
    </row>
    <row r="55" spans="1:16" ht="0.65" hidden="1" customHeight="1" x14ac:dyDescent="0.2">
      <c r="A55" s="603" t="s">
        <v>0</v>
      </c>
      <c r="B55" s="629" t="s">
        <v>1</v>
      </c>
      <c r="C55" s="631" t="s">
        <v>2</v>
      </c>
      <c r="D55" s="601" t="s">
        <v>78</v>
      </c>
      <c r="E55" s="598" t="s">
        <v>6</v>
      </c>
      <c r="F55" s="599"/>
      <c r="G55" s="599"/>
      <c r="H55" s="600"/>
      <c r="I55" s="25"/>
      <c r="J55" s="125"/>
    </row>
    <row r="56" spans="1:16" ht="0.65" hidden="1" customHeight="1" thickBot="1" x14ac:dyDescent="0.25">
      <c r="A56" s="628"/>
      <c r="B56" s="630"/>
      <c r="C56" s="632"/>
      <c r="D56" s="602"/>
      <c r="E56" s="175" t="s">
        <v>3</v>
      </c>
      <c r="F56" s="111" t="s">
        <v>4</v>
      </c>
      <c r="G56" s="111" t="s">
        <v>79</v>
      </c>
      <c r="H56" s="116" t="s">
        <v>5</v>
      </c>
      <c r="I56" s="25"/>
      <c r="J56" s="125"/>
    </row>
    <row r="57" spans="1:16" ht="0.65" hidden="1" customHeight="1" thickBot="1" x14ac:dyDescent="0.25">
      <c r="A57" s="115" t="s">
        <v>83</v>
      </c>
      <c r="B57" s="94" t="s">
        <v>43</v>
      </c>
      <c r="C57" s="72"/>
      <c r="D57" s="73">
        <f t="shared" ref="D57" si="6">SUM(E57:H57)</f>
        <v>0</v>
      </c>
      <c r="E57" s="74"/>
      <c r="F57" s="108" t="s">
        <v>33</v>
      </c>
      <c r="G57" s="108" t="s">
        <v>33</v>
      </c>
      <c r="H57" s="43" t="s">
        <v>33</v>
      </c>
      <c r="I57" s="25"/>
      <c r="J57" s="125"/>
    </row>
    <row r="58" spans="1:16" ht="0.65" hidden="1" customHeight="1" thickTop="1" thickBot="1" x14ac:dyDescent="0.25">
      <c r="A58" s="605" t="s">
        <v>30</v>
      </c>
      <c r="B58" s="606"/>
      <c r="C58" s="607"/>
      <c r="D58" s="75">
        <f>SUM(D57:D57)</f>
        <v>0</v>
      </c>
      <c r="E58" s="35">
        <f>SUM(E57:E57)</f>
        <v>0</v>
      </c>
      <c r="F58" s="76">
        <f>SUM(F57:F57)</f>
        <v>0</v>
      </c>
      <c r="G58" s="50">
        <f>SUM(G57:G57)</f>
        <v>0</v>
      </c>
      <c r="H58" s="51">
        <f>SUM(H57:H57)</f>
        <v>0</v>
      </c>
      <c r="I58" s="133" t="str">
        <f>IF(SUM(E58:H58)-D58=0,"合計OK",SUM(E58:H58)-D58)</f>
        <v>合計OK</v>
      </c>
      <c r="J58" s="131"/>
      <c r="L58" s="132"/>
      <c r="P58"/>
    </row>
    <row r="59" spans="1:16" ht="35.4" customHeight="1" thickBot="1" x14ac:dyDescent="0.25">
      <c r="A59" s="27"/>
      <c r="B59" s="27"/>
      <c r="C59" s="27"/>
      <c r="D59" s="27"/>
      <c r="E59" s="190"/>
      <c r="F59" s="27"/>
      <c r="G59" s="27"/>
      <c r="H59" s="27"/>
      <c r="I59" s="25"/>
      <c r="J59" s="125"/>
    </row>
    <row r="60" spans="1:16" ht="35.4" customHeight="1" thickBot="1" x14ac:dyDescent="0.25">
      <c r="A60" s="623" t="s">
        <v>14</v>
      </c>
      <c r="B60" s="624"/>
      <c r="C60" s="625"/>
      <c r="D60" s="165">
        <f>D19-D46+D52-D58</f>
        <v>7608643</v>
      </c>
      <c r="E60" s="191">
        <f>E19-E46+E52-E58</f>
        <v>0</v>
      </c>
      <c r="F60" s="166">
        <f>F19-F46+F52-F58</f>
        <v>4431000</v>
      </c>
      <c r="G60" s="166">
        <f>G19-G46+G52-G58</f>
        <v>3175982</v>
      </c>
      <c r="H60" s="167">
        <f>H19-H46+H52-H58</f>
        <v>1661</v>
      </c>
      <c r="I60" s="126" t="str">
        <f>IF(SUM(E60:H60)-D60=0,"合計OK",SUM(E60:H60)-D60)</f>
        <v>合計OK</v>
      </c>
      <c r="J60" s="129"/>
    </row>
  </sheetData>
  <mergeCells count="47">
    <mergeCell ref="B17:B18"/>
    <mergeCell ref="A58:C58"/>
    <mergeCell ref="A60:C60"/>
    <mergeCell ref="A52:C52"/>
    <mergeCell ref="A55:A56"/>
    <mergeCell ref="B55:B56"/>
    <mergeCell ref="C55:C56"/>
    <mergeCell ref="A25:A26"/>
    <mergeCell ref="A27:A31"/>
    <mergeCell ref="A46:C46"/>
    <mergeCell ref="A19:C19"/>
    <mergeCell ref="A22:C22"/>
    <mergeCell ref="A23:A24"/>
    <mergeCell ref="B23:B24"/>
    <mergeCell ref="C23:C24"/>
    <mergeCell ref="B38:B41"/>
    <mergeCell ref="D55:D56"/>
    <mergeCell ref="E55:H55"/>
    <mergeCell ref="A48:C48"/>
    <mergeCell ref="A49:A50"/>
    <mergeCell ref="B49:B50"/>
    <mergeCell ref="C49:C50"/>
    <mergeCell ref="D49:D50"/>
    <mergeCell ref="E49:H49"/>
    <mergeCell ref="A33:A34"/>
    <mergeCell ref="A35:A36"/>
    <mergeCell ref="B35:B36"/>
    <mergeCell ref="B28:B29"/>
    <mergeCell ref="A37:A44"/>
    <mergeCell ref="B42:B43"/>
    <mergeCell ref="B30:B31"/>
    <mergeCell ref="D23:D24"/>
    <mergeCell ref="E23:H23"/>
    <mergeCell ref="A10:A11"/>
    <mergeCell ref="A1:H1"/>
    <mergeCell ref="A2:C2"/>
    <mergeCell ref="A3:A4"/>
    <mergeCell ref="B3:B4"/>
    <mergeCell ref="C3:C4"/>
    <mergeCell ref="D3:D4"/>
    <mergeCell ref="E3:H3"/>
    <mergeCell ref="E17:E18"/>
    <mergeCell ref="F17:F18"/>
    <mergeCell ref="G17:G18"/>
    <mergeCell ref="H17:H18"/>
    <mergeCell ref="B13:B16"/>
    <mergeCell ref="A13:A18"/>
  </mergeCells>
  <phoneticPr fontId="2"/>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28" zoomScaleNormal="100" workbookViewId="0">
      <selection activeCell="E11" sqref="E11"/>
    </sheetView>
  </sheetViews>
  <sheetFormatPr defaultColWidth="9" defaultRowHeight="20.149999999999999" customHeight="1" x14ac:dyDescent="0.2"/>
  <cols>
    <col min="1" max="2" width="10.36328125" style="29" customWidth="1"/>
    <col min="3" max="3" width="33.81640625" style="30" customWidth="1"/>
    <col min="4" max="8" width="10.36328125" style="57" customWidth="1"/>
    <col min="9" max="9" width="11.08984375" style="57" customWidth="1"/>
    <col min="10" max="10" width="9" style="57"/>
    <col min="11" max="12" width="11" style="57" bestFit="1" customWidth="1"/>
    <col min="13" max="16384" width="9" style="57"/>
  </cols>
  <sheetData>
    <row r="1" spans="1:8" ht="20.149999999999999" customHeight="1" x14ac:dyDescent="0.2">
      <c r="A1" s="614" t="s">
        <v>47</v>
      </c>
      <c r="B1" s="614"/>
      <c r="C1" s="614"/>
      <c r="D1" s="614"/>
      <c r="E1" s="614"/>
      <c r="F1" s="614"/>
      <c r="G1" s="614"/>
      <c r="H1" s="614"/>
    </row>
    <row r="2" spans="1:8" ht="20.149999999999999" customHeight="1" thickBot="1" x14ac:dyDescent="0.25">
      <c r="A2" s="615" t="s">
        <v>9</v>
      </c>
      <c r="B2" s="615"/>
      <c r="C2" s="615"/>
    </row>
    <row r="3" spans="1:8" s="30" customFormat="1" ht="20.149999999999999" customHeight="1" x14ac:dyDescent="0.2">
      <c r="A3" s="633" t="s">
        <v>0</v>
      </c>
      <c r="B3" s="617" t="s">
        <v>1</v>
      </c>
      <c r="C3" s="635" t="s">
        <v>2</v>
      </c>
      <c r="D3" s="601" t="s">
        <v>78</v>
      </c>
      <c r="E3" s="621" t="s">
        <v>6</v>
      </c>
      <c r="F3" s="617"/>
      <c r="G3" s="617"/>
      <c r="H3" s="622"/>
    </row>
    <row r="4" spans="1:8" s="30" customFormat="1" ht="30" customHeight="1" thickBot="1" x14ac:dyDescent="0.25">
      <c r="A4" s="634"/>
      <c r="B4" s="618"/>
      <c r="C4" s="636"/>
      <c r="D4" s="620"/>
      <c r="E4" s="31" t="s">
        <v>3</v>
      </c>
      <c r="F4" s="56" t="s">
        <v>4</v>
      </c>
      <c r="G4" s="56" t="s">
        <v>79</v>
      </c>
      <c r="H4" s="58" t="s">
        <v>5</v>
      </c>
    </row>
    <row r="5" spans="1:8" ht="29.25" customHeight="1" x14ac:dyDescent="0.2">
      <c r="A5" s="87" t="s">
        <v>55</v>
      </c>
      <c r="B5" s="89" t="s">
        <v>55</v>
      </c>
      <c r="C5" s="1" t="s">
        <v>37</v>
      </c>
      <c r="D5" s="91">
        <v>25000</v>
      </c>
      <c r="E5" s="46">
        <v>25000</v>
      </c>
      <c r="F5" s="63" t="s">
        <v>16</v>
      </c>
      <c r="G5" s="63" t="s">
        <v>16</v>
      </c>
      <c r="H5" s="42" t="s">
        <v>15</v>
      </c>
    </row>
    <row r="6" spans="1:8" ht="29.25" customHeight="1" x14ac:dyDescent="0.2">
      <c r="A6" s="101" t="s">
        <v>63</v>
      </c>
      <c r="B6" s="80" t="s">
        <v>66</v>
      </c>
      <c r="C6" s="2" t="s">
        <v>35</v>
      </c>
      <c r="D6" s="3">
        <v>1000</v>
      </c>
      <c r="E6" s="4">
        <v>1000</v>
      </c>
      <c r="F6" s="45" t="s">
        <v>15</v>
      </c>
      <c r="G6" s="45" t="s">
        <v>15</v>
      </c>
      <c r="H6" s="43" t="s">
        <v>15</v>
      </c>
    </row>
    <row r="7" spans="1:8" ht="30" customHeight="1" x14ac:dyDescent="0.2">
      <c r="A7" s="92" t="s">
        <v>56</v>
      </c>
      <c r="B7" s="85" t="s">
        <v>56</v>
      </c>
      <c r="C7" s="2" t="s">
        <v>50</v>
      </c>
      <c r="D7" s="3">
        <v>53519</v>
      </c>
      <c r="E7" s="6">
        <v>13519</v>
      </c>
      <c r="F7" s="5">
        <v>40000</v>
      </c>
      <c r="G7" s="86" t="s">
        <v>60</v>
      </c>
      <c r="H7" s="42" t="s">
        <v>15</v>
      </c>
    </row>
    <row r="8" spans="1:8" ht="29.25" customHeight="1" x14ac:dyDescent="0.2">
      <c r="A8" s="64" t="s">
        <v>7</v>
      </c>
      <c r="B8" s="45" t="s">
        <v>8</v>
      </c>
      <c r="C8" s="2" t="s">
        <v>27</v>
      </c>
      <c r="D8" s="3">
        <v>2486</v>
      </c>
      <c r="E8" s="4">
        <v>2486</v>
      </c>
      <c r="F8" s="45" t="s">
        <v>15</v>
      </c>
      <c r="G8" s="45" t="s">
        <v>15</v>
      </c>
      <c r="H8" s="43" t="s">
        <v>15</v>
      </c>
    </row>
    <row r="9" spans="1:8" ht="29.25" customHeight="1" x14ac:dyDescent="0.2">
      <c r="A9" s="609" t="s">
        <v>17</v>
      </c>
      <c r="B9" s="85" t="s">
        <v>59</v>
      </c>
      <c r="C9" s="2" t="s">
        <v>39</v>
      </c>
      <c r="D9" s="40">
        <v>1204610</v>
      </c>
      <c r="E9" s="15">
        <v>213190</v>
      </c>
      <c r="F9" s="67" t="s">
        <v>15</v>
      </c>
      <c r="G9" s="5">
        <v>991420</v>
      </c>
      <c r="H9" s="42" t="s">
        <v>15</v>
      </c>
    </row>
    <row r="10" spans="1:8" s="81" customFormat="1" ht="29.25" customHeight="1" x14ac:dyDescent="0.2">
      <c r="A10" s="604"/>
      <c r="B10" s="86" t="s">
        <v>52</v>
      </c>
      <c r="C10" s="1" t="s">
        <v>53</v>
      </c>
      <c r="D10" s="40">
        <v>20000</v>
      </c>
      <c r="E10" s="15">
        <v>20000</v>
      </c>
      <c r="F10" s="85" t="s">
        <v>60</v>
      </c>
      <c r="G10" s="85" t="s">
        <v>60</v>
      </c>
      <c r="H10" s="88" t="s">
        <v>60</v>
      </c>
    </row>
    <row r="11" spans="1:8" ht="29.25" customHeight="1" x14ac:dyDescent="0.2">
      <c r="A11" s="66" t="s">
        <v>34</v>
      </c>
      <c r="B11" s="53" t="s">
        <v>46</v>
      </c>
      <c r="C11" s="8" t="s">
        <v>36</v>
      </c>
      <c r="D11" s="9">
        <v>4600000</v>
      </c>
      <c r="E11" s="10">
        <v>460000</v>
      </c>
      <c r="F11" s="16">
        <v>4140000</v>
      </c>
      <c r="G11" s="45" t="s">
        <v>15</v>
      </c>
      <c r="H11" s="43" t="s">
        <v>15</v>
      </c>
    </row>
    <row r="12" spans="1:8" ht="29.25" customHeight="1" x14ac:dyDescent="0.2">
      <c r="A12" s="609" t="s">
        <v>11</v>
      </c>
      <c r="B12" s="645" t="s">
        <v>18</v>
      </c>
      <c r="C12" s="11" t="s">
        <v>26</v>
      </c>
      <c r="D12" s="9">
        <v>115000</v>
      </c>
      <c r="E12" s="6">
        <v>85000</v>
      </c>
      <c r="F12" s="45" t="s">
        <v>15</v>
      </c>
      <c r="G12" s="5">
        <v>30000</v>
      </c>
      <c r="H12" s="43" t="s">
        <v>15</v>
      </c>
    </row>
    <row r="13" spans="1:8" ht="29.25" customHeight="1" x14ac:dyDescent="0.2">
      <c r="A13" s="652"/>
      <c r="B13" s="651"/>
      <c r="C13" s="2" t="s">
        <v>40</v>
      </c>
      <c r="D13" s="59">
        <v>20000</v>
      </c>
      <c r="E13" s="59">
        <v>20000</v>
      </c>
      <c r="F13" s="62" t="s">
        <v>15</v>
      </c>
      <c r="G13" s="62" t="s">
        <v>15</v>
      </c>
      <c r="H13" s="43" t="s">
        <v>15</v>
      </c>
    </row>
    <row r="14" spans="1:8" ht="29.25" customHeight="1" x14ac:dyDescent="0.2">
      <c r="A14" s="652"/>
      <c r="B14" s="651"/>
      <c r="C14" s="2" t="s">
        <v>29</v>
      </c>
      <c r="D14" s="3">
        <v>62000</v>
      </c>
      <c r="E14" s="4">
        <v>38500</v>
      </c>
      <c r="F14" s="5">
        <v>11000</v>
      </c>
      <c r="G14" s="5">
        <v>12500</v>
      </c>
      <c r="H14" s="43" t="s">
        <v>15</v>
      </c>
    </row>
    <row r="15" spans="1:8" ht="29.25" customHeight="1" x14ac:dyDescent="0.2">
      <c r="A15" s="652"/>
      <c r="B15" s="651"/>
      <c r="C15" s="2" t="s">
        <v>49</v>
      </c>
      <c r="D15" s="3">
        <v>578841</v>
      </c>
      <c r="E15" s="105">
        <v>380630</v>
      </c>
      <c r="F15" s="106">
        <v>39000</v>
      </c>
      <c r="G15" s="5">
        <v>29790</v>
      </c>
      <c r="H15" s="107">
        <v>129421</v>
      </c>
    </row>
    <row r="16" spans="1:8" ht="29.25" customHeight="1" x14ac:dyDescent="0.2">
      <c r="A16" s="652"/>
      <c r="B16" s="646"/>
      <c r="C16" s="2" t="s">
        <v>48</v>
      </c>
      <c r="D16" s="3">
        <v>1200000</v>
      </c>
      <c r="E16" s="4">
        <v>38000</v>
      </c>
      <c r="F16" s="47">
        <v>1162000</v>
      </c>
      <c r="G16" s="67" t="s">
        <v>60</v>
      </c>
      <c r="H16" s="43" t="s">
        <v>60</v>
      </c>
    </row>
    <row r="17" spans="1:13" ht="29.25" customHeight="1" x14ac:dyDescent="0.2">
      <c r="A17" s="652"/>
      <c r="B17" s="656" t="s">
        <v>57</v>
      </c>
      <c r="C17" s="30" t="s">
        <v>51</v>
      </c>
      <c r="D17" s="40">
        <v>1392000</v>
      </c>
      <c r="E17" s="643">
        <v>304335</v>
      </c>
      <c r="F17" s="645" t="s">
        <v>60</v>
      </c>
      <c r="G17" s="647">
        <v>1377005</v>
      </c>
      <c r="H17" s="649" t="s">
        <v>60</v>
      </c>
    </row>
    <row r="18" spans="1:13" ht="29.25" customHeight="1" thickBot="1" x14ac:dyDescent="0.25">
      <c r="A18" s="652"/>
      <c r="B18" s="657"/>
      <c r="C18" s="2" t="s">
        <v>41</v>
      </c>
      <c r="D18" s="3">
        <v>289340</v>
      </c>
      <c r="E18" s="644"/>
      <c r="F18" s="646"/>
      <c r="G18" s="648"/>
      <c r="H18" s="650"/>
    </row>
    <row r="19" spans="1:13" s="30" customFormat="1" ht="20.149999999999999" customHeight="1" thickTop="1" thickBot="1" x14ac:dyDescent="0.25">
      <c r="A19" s="605" t="s">
        <v>13</v>
      </c>
      <c r="B19" s="627"/>
      <c r="C19" s="606"/>
      <c r="D19" s="36">
        <f>SUM(D5:D18)</f>
        <v>9563796</v>
      </c>
      <c r="E19" s="37">
        <f>SUM(E5:E18)</f>
        <v>1601660</v>
      </c>
      <c r="F19" s="38">
        <f>SUM(F5:F18)</f>
        <v>5392000</v>
      </c>
      <c r="G19" s="38">
        <f>SUM(G5:G18)</f>
        <v>2440715</v>
      </c>
      <c r="H19" s="39">
        <f>SUM(H5:H18)</f>
        <v>129421</v>
      </c>
    </row>
    <row r="20" spans="1:13" s="52" customFormat="1" ht="38.25" customHeight="1" thickBot="1" x14ac:dyDescent="0.25">
      <c r="A20" s="641" t="s">
        <v>10</v>
      </c>
      <c r="B20" s="641"/>
      <c r="C20" s="641"/>
      <c r="D20" s="25"/>
      <c r="E20" s="25"/>
      <c r="F20" s="25"/>
      <c r="G20" s="25"/>
      <c r="H20" s="25"/>
    </row>
    <row r="21" spans="1:13" ht="20.149999999999999" customHeight="1" x14ac:dyDescent="0.2">
      <c r="A21" s="633" t="s">
        <v>0</v>
      </c>
      <c r="B21" s="617" t="s">
        <v>1</v>
      </c>
      <c r="C21" s="622" t="s">
        <v>2</v>
      </c>
      <c r="D21" s="601" t="s">
        <v>78</v>
      </c>
      <c r="E21" s="598" t="s">
        <v>6</v>
      </c>
      <c r="F21" s="599"/>
      <c r="G21" s="599"/>
      <c r="H21" s="600"/>
    </row>
    <row r="22" spans="1:13" ht="29.25" customHeight="1" thickBot="1" x14ac:dyDescent="0.25">
      <c r="A22" s="634"/>
      <c r="B22" s="618"/>
      <c r="C22" s="642"/>
      <c r="D22" s="602"/>
      <c r="E22" s="55" t="s">
        <v>3</v>
      </c>
      <c r="F22" s="56" t="s">
        <v>4</v>
      </c>
      <c r="G22" s="56" t="s">
        <v>79</v>
      </c>
      <c r="H22" s="58" t="s">
        <v>5</v>
      </c>
    </row>
    <row r="23" spans="1:13" s="81" customFormat="1" ht="29.25" customHeight="1" x14ac:dyDescent="0.2">
      <c r="A23" s="603" t="s">
        <v>64</v>
      </c>
      <c r="B23" s="82" t="s">
        <v>67</v>
      </c>
      <c r="C23" s="77" t="s">
        <v>72</v>
      </c>
      <c r="D23" s="91">
        <v>3200</v>
      </c>
      <c r="E23" s="97">
        <v>3200</v>
      </c>
      <c r="F23" s="82" t="s">
        <v>60</v>
      </c>
      <c r="G23" s="82" t="s">
        <v>60</v>
      </c>
      <c r="H23" s="83" t="s">
        <v>60</v>
      </c>
    </row>
    <row r="24" spans="1:13" s="102" customFormat="1" ht="29.25" customHeight="1" x14ac:dyDescent="0.2">
      <c r="A24" s="604"/>
      <c r="B24" s="104" t="s">
        <v>81</v>
      </c>
      <c r="C24" s="119" t="s">
        <v>82</v>
      </c>
      <c r="D24" s="118">
        <v>669012</v>
      </c>
      <c r="E24" s="118">
        <v>669012</v>
      </c>
      <c r="F24" s="103" t="s">
        <v>15</v>
      </c>
      <c r="G24" s="103" t="s">
        <v>15</v>
      </c>
      <c r="H24" s="43" t="s">
        <v>15</v>
      </c>
      <c r="I24" s="102" t="s">
        <v>84</v>
      </c>
    </row>
    <row r="25" spans="1:13" s="65" customFormat="1" ht="29.25" customHeight="1" x14ac:dyDescent="0.2">
      <c r="A25" s="652" t="s">
        <v>44</v>
      </c>
      <c r="B25" s="651" t="s">
        <v>42</v>
      </c>
      <c r="C25" s="7" t="s">
        <v>68</v>
      </c>
      <c r="D25" s="95">
        <v>2220000</v>
      </c>
      <c r="E25" s="98">
        <v>1890000</v>
      </c>
      <c r="F25" s="67" t="s">
        <v>15</v>
      </c>
      <c r="G25" s="67" t="s">
        <v>15</v>
      </c>
      <c r="H25" s="71">
        <v>330000</v>
      </c>
    </row>
    <row r="26" spans="1:13" s="68" customFormat="1" ht="29.25" customHeight="1" x14ac:dyDescent="0.2">
      <c r="A26" s="652"/>
      <c r="B26" s="646"/>
      <c r="C26" s="7" t="s">
        <v>69</v>
      </c>
      <c r="D26" s="95">
        <v>3850000</v>
      </c>
      <c r="E26" s="98">
        <v>3850000</v>
      </c>
      <c r="F26" s="67" t="s">
        <v>15</v>
      </c>
      <c r="G26" s="67" t="s">
        <v>15</v>
      </c>
      <c r="H26" s="43" t="s">
        <v>15</v>
      </c>
    </row>
    <row r="27" spans="1:13" ht="29.25" customHeight="1" x14ac:dyDescent="0.2">
      <c r="A27" s="652"/>
      <c r="B27" s="85" t="s">
        <v>62</v>
      </c>
      <c r="C27" s="11" t="s">
        <v>70</v>
      </c>
      <c r="D27" s="40">
        <v>28000</v>
      </c>
      <c r="E27" s="41">
        <v>28000</v>
      </c>
      <c r="F27" s="54" t="s">
        <v>15</v>
      </c>
      <c r="G27" s="54" t="s">
        <v>15</v>
      </c>
      <c r="H27" s="42" t="s">
        <v>15</v>
      </c>
    </row>
    <row r="28" spans="1:13" ht="39" customHeight="1" x14ac:dyDescent="0.2">
      <c r="A28" s="652"/>
      <c r="B28" s="45" t="s">
        <v>31</v>
      </c>
      <c r="C28" s="11" t="s">
        <v>71</v>
      </c>
      <c r="D28" s="40">
        <v>36000</v>
      </c>
      <c r="E28" s="41">
        <v>36000</v>
      </c>
      <c r="F28" s="67" t="s">
        <v>15</v>
      </c>
      <c r="G28" s="67" t="s">
        <v>15</v>
      </c>
      <c r="H28" s="42" t="s">
        <v>15</v>
      </c>
    </row>
    <row r="29" spans="1:13" ht="29.25" customHeight="1" x14ac:dyDescent="0.2">
      <c r="A29" s="70" t="s">
        <v>80</v>
      </c>
      <c r="B29" s="69" t="s">
        <v>80</v>
      </c>
      <c r="C29" s="14" t="s">
        <v>58</v>
      </c>
      <c r="D29" s="40">
        <v>1280000</v>
      </c>
      <c r="E29" s="17">
        <v>1280000</v>
      </c>
      <c r="F29" s="45" t="s">
        <v>15</v>
      </c>
      <c r="G29" s="85" t="s">
        <v>60</v>
      </c>
      <c r="H29" s="88" t="s">
        <v>60</v>
      </c>
      <c r="M29" s="57" t="s">
        <v>32</v>
      </c>
    </row>
    <row r="30" spans="1:13" ht="29.25" customHeight="1" x14ac:dyDescent="0.2">
      <c r="A30" s="4" t="s">
        <v>75</v>
      </c>
      <c r="B30" s="86" t="s">
        <v>76</v>
      </c>
      <c r="C30" s="1" t="s">
        <v>77</v>
      </c>
      <c r="D30" s="95">
        <v>240000</v>
      </c>
      <c r="E30" s="99">
        <v>240000</v>
      </c>
      <c r="F30" s="67" t="s">
        <v>15</v>
      </c>
      <c r="G30" s="67" t="s">
        <v>15</v>
      </c>
      <c r="H30" s="42" t="s">
        <v>15</v>
      </c>
    </row>
    <row r="31" spans="1:13" ht="39" customHeight="1" x14ac:dyDescent="0.2">
      <c r="A31" s="66" t="s">
        <v>11</v>
      </c>
      <c r="B31" s="53" t="s">
        <v>12</v>
      </c>
      <c r="C31" s="11" t="s">
        <v>45</v>
      </c>
      <c r="D31" s="96">
        <v>400000</v>
      </c>
      <c r="E31" s="100">
        <v>400000</v>
      </c>
      <c r="F31" s="54" t="s">
        <v>15</v>
      </c>
      <c r="G31" s="54" t="s">
        <v>15</v>
      </c>
      <c r="H31" s="42" t="s">
        <v>15</v>
      </c>
    </row>
    <row r="32" spans="1:13" s="81" customFormat="1" ht="29.25" customHeight="1" x14ac:dyDescent="0.2">
      <c r="A32" s="609" t="s">
        <v>54</v>
      </c>
      <c r="B32" s="84" t="s">
        <v>61</v>
      </c>
      <c r="C32" s="93" t="s">
        <v>65</v>
      </c>
      <c r="D32" s="96">
        <v>14000</v>
      </c>
      <c r="E32" s="100">
        <v>14000</v>
      </c>
      <c r="F32" s="85" t="s">
        <v>60</v>
      </c>
      <c r="G32" s="85" t="s">
        <v>60</v>
      </c>
      <c r="H32" s="88" t="s">
        <v>60</v>
      </c>
    </row>
    <row r="33" spans="1:8" ht="29.25" customHeight="1" x14ac:dyDescent="0.2">
      <c r="A33" s="652"/>
      <c r="B33" s="645" t="s">
        <v>25</v>
      </c>
      <c r="C33" s="17" t="s">
        <v>38</v>
      </c>
      <c r="D33" s="40">
        <v>775000</v>
      </c>
      <c r="E33" s="41">
        <v>775000</v>
      </c>
      <c r="F33" s="54" t="s">
        <v>15</v>
      </c>
      <c r="G33" s="54" t="s">
        <v>15</v>
      </c>
      <c r="H33" s="42" t="s">
        <v>15</v>
      </c>
    </row>
    <row r="34" spans="1:8" ht="29.25" customHeight="1" thickBot="1" x14ac:dyDescent="0.25">
      <c r="A34" s="653"/>
      <c r="B34" s="646"/>
      <c r="C34" s="2" t="s">
        <v>74</v>
      </c>
      <c r="D34" s="60">
        <v>4026448</v>
      </c>
      <c r="E34" s="41">
        <v>4026448</v>
      </c>
      <c r="F34" s="54" t="s">
        <v>15</v>
      </c>
      <c r="G34" s="54" t="s">
        <v>15</v>
      </c>
      <c r="H34" s="42" t="s">
        <v>15</v>
      </c>
    </row>
    <row r="35" spans="1:8" ht="20.149999999999999" customHeight="1" thickTop="1" thickBot="1" x14ac:dyDescent="0.25">
      <c r="A35" s="605" t="s">
        <v>19</v>
      </c>
      <c r="B35" s="606"/>
      <c r="C35" s="607"/>
      <c r="D35" s="34">
        <f>SUM(D23:D34)</f>
        <v>13541660</v>
      </c>
      <c r="E35" s="61">
        <f>SUM(E23:E34)</f>
        <v>13211660</v>
      </c>
      <c r="F35" s="50">
        <f>SUM(F23:F34)</f>
        <v>0</v>
      </c>
      <c r="G35" s="50">
        <f>SUM(G23:G34)</f>
        <v>0</v>
      </c>
      <c r="H35" s="51">
        <f>SUM(H23:H34)</f>
        <v>330000</v>
      </c>
    </row>
    <row r="36" spans="1:8" ht="20.149999999999999" customHeight="1" thickBot="1" x14ac:dyDescent="0.25">
      <c r="A36" s="608" t="s">
        <v>20</v>
      </c>
      <c r="B36" s="608"/>
      <c r="C36" s="608"/>
    </row>
    <row r="37" spans="1:8" ht="20.149999999999999" customHeight="1" x14ac:dyDescent="0.2">
      <c r="A37" s="633" t="s">
        <v>0</v>
      </c>
      <c r="B37" s="617" t="s">
        <v>1</v>
      </c>
      <c r="C37" s="635" t="s">
        <v>2</v>
      </c>
      <c r="D37" s="601" t="s">
        <v>78</v>
      </c>
      <c r="E37" s="599" t="s">
        <v>6</v>
      </c>
      <c r="F37" s="599"/>
      <c r="G37" s="599"/>
      <c r="H37" s="600"/>
    </row>
    <row r="38" spans="1:8" ht="27" customHeight="1" thickBot="1" x14ac:dyDescent="0.25">
      <c r="A38" s="634"/>
      <c r="B38" s="618"/>
      <c r="C38" s="636"/>
      <c r="D38" s="602"/>
      <c r="E38" s="31" t="s">
        <v>3</v>
      </c>
      <c r="F38" s="56" t="s">
        <v>4</v>
      </c>
      <c r="G38" s="56" t="s">
        <v>79</v>
      </c>
      <c r="H38" s="58" t="s">
        <v>5</v>
      </c>
    </row>
    <row r="39" spans="1:8" ht="29.25" customHeight="1" thickBot="1" x14ac:dyDescent="0.25">
      <c r="A39" s="18" t="s">
        <v>22</v>
      </c>
      <c r="B39" s="19" t="s">
        <v>23</v>
      </c>
      <c r="C39" s="20" t="s">
        <v>21</v>
      </c>
      <c r="D39" s="21">
        <v>11624000</v>
      </c>
      <c r="E39" s="22">
        <v>11624000</v>
      </c>
      <c r="F39" s="26" t="s">
        <v>33</v>
      </c>
      <c r="G39" s="26" t="s">
        <v>33</v>
      </c>
      <c r="H39" s="44" t="s">
        <v>33</v>
      </c>
    </row>
    <row r="40" spans="1:8" ht="20.149999999999999" customHeight="1" thickTop="1" thickBot="1" x14ac:dyDescent="0.25">
      <c r="A40" s="605" t="s">
        <v>24</v>
      </c>
      <c r="B40" s="606"/>
      <c r="C40" s="606"/>
      <c r="D40" s="23">
        <f>SUM(D39:D39)</f>
        <v>11624000</v>
      </c>
      <c r="E40" s="24">
        <f>SUM(E39:E39)</f>
        <v>11624000</v>
      </c>
      <c r="F40" s="12">
        <f>SUM(F39:F39)</f>
        <v>0</v>
      </c>
      <c r="G40" s="12">
        <f>SUM(G39:G39)</f>
        <v>0</v>
      </c>
      <c r="H40" s="13">
        <f>SUM(H39:H39)</f>
        <v>0</v>
      </c>
    </row>
    <row r="41" spans="1:8" ht="20.149999999999999" customHeight="1" thickBot="1" x14ac:dyDescent="0.25">
      <c r="A41" s="32" t="s">
        <v>28</v>
      </c>
      <c r="B41" s="32"/>
      <c r="C41" s="33"/>
      <c r="D41" s="25"/>
      <c r="E41" s="25"/>
      <c r="F41" s="25"/>
      <c r="G41" s="25"/>
      <c r="H41" s="25"/>
    </row>
    <row r="42" spans="1:8" ht="20.149999999999999" customHeight="1" x14ac:dyDescent="0.2">
      <c r="A42" s="633" t="s">
        <v>0</v>
      </c>
      <c r="B42" s="617" t="s">
        <v>1</v>
      </c>
      <c r="C42" s="635" t="s">
        <v>2</v>
      </c>
      <c r="D42" s="601" t="s">
        <v>78</v>
      </c>
      <c r="E42" s="599" t="s">
        <v>6</v>
      </c>
      <c r="F42" s="599"/>
      <c r="G42" s="599"/>
      <c r="H42" s="600"/>
    </row>
    <row r="43" spans="1:8" ht="26.25" customHeight="1" thickBot="1" x14ac:dyDescent="0.25">
      <c r="A43" s="634"/>
      <c r="B43" s="618"/>
      <c r="C43" s="636"/>
      <c r="D43" s="602"/>
      <c r="E43" s="31" t="s">
        <v>3</v>
      </c>
      <c r="F43" s="56" t="s">
        <v>4</v>
      </c>
      <c r="G43" s="56" t="s">
        <v>79</v>
      </c>
      <c r="H43" s="58" t="s">
        <v>5</v>
      </c>
    </row>
    <row r="44" spans="1:8" s="68" customFormat="1" ht="29.25" customHeight="1" thickBot="1" x14ac:dyDescent="0.25">
      <c r="A44" s="90" t="s">
        <v>83</v>
      </c>
      <c r="B44" s="94" t="s">
        <v>43</v>
      </c>
      <c r="C44" s="72" t="s">
        <v>73</v>
      </c>
      <c r="D44" s="73">
        <v>14000</v>
      </c>
      <c r="E44" s="74">
        <v>14000</v>
      </c>
      <c r="F44" s="78" t="s">
        <v>33</v>
      </c>
      <c r="G44" s="78" t="s">
        <v>33</v>
      </c>
      <c r="H44" s="43" t="s">
        <v>33</v>
      </c>
    </row>
    <row r="45" spans="1:8" ht="20.149999999999999" customHeight="1" thickTop="1" thickBot="1" x14ac:dyDescent="0.25">
      <c r="A45" s="605" t="s">
        <v>30</v>
      </c>
      <c r="B45" s="606"/>
      <c r="C45" s="607"/>
      <c r="D45" s="75">
        <f>SUM(D44:D44)</f>
        <v>14000</v>
      </c>
      <c r="E45" s="35">
        <f>SUM(E44:E44)</f>
        <v>14000</v>
      </c>
      <c r="F45" s="76">
        <f>SUM(F44:F44)</f>
        <v>0</v>
      </c>
      <c r="G45" s="50">
        <f>SUM(G44:G44)</f>
        <v>0</v>
      </c>
      <c r="H45" s="51">
        <f>SUM(H44:H44)</f>
        <v>0</v>
      </c>
    </row>
    <row r="46" spans="1:8" ht="20.149999999999999" customHeight="1" thickBot="1" x14ac:dyDescent="0.25">
      <c r="A46" s="27"/>
      <c r="B46" s="27"/>
      <c r="C46" s="27"/>
      <c r="D46" s="27"/>
      <c r="E46" s="27"/>
      <c r="F46" s="27"/>
      <c r="G46" s="27"/>
      <c r="H46" s="27"/>
    </row>
    <row r="47" spans="1:8" ht="20.149999999999999" customHeight="1" thickBot="1" x14ac:dyDescent="0.25">
      <c r="A47" s="623" t="s">
        <v>14</v>
      </c>
      <c r="B47" s="624"/>
      <c r="C47" s="625"/>
      <c r="D47" s="28">
        <f>D19-D35+D40-D45</f>
        <v>7632136</v>
      </c>
      <c r="E47" s="48">
        <f>E19-E35+E40-E45</f>
        <v>0</v>
      </c>
      <c r="F47" s="49">
        <f>F19-F35+F40-F45</f>
        <v>5392000</v>
      </c>
      <c r="G47" s="49">
        <f>G19-G35+G40-G45</f>
        <v>2440715</v>
      </c>
      <c r="H47" s="79">
        <f>H19-H35+H40-H45</f>
        <v>-200579</v>
      </c>
    </row>
    <row r="50" spans="2:3" ht="20.149999999999999" customHeight="1" x14ac:dyDescent="0.2">
      <c r="B50" s="57"/>
      <c r="C50" s="57"/>
    </row>
  </sheetData>
  <mergeCells count="42">
    <mergeCell ref="A45:C45"/>
    <mergeCell ref="A47:C47"/>
    <mergeCell ref="B17:B18"/>
    <mergeCell ref="H17:H18"/>
    <mergeCell ref="E42:H42"/>
    <mergeCell ref="A36:C36"/>
    <mergeCell ref="A37:A38"/>
    <mergeCell ref="B37:B38"/>
    <mergeCell ref="A40:C40"/>
    <mergeCell ref="A42:A43"/>
    <mergeCell ref="B42:B43"/>
    <mergeCell ref="C42:C43"/>
    <mergeCell ref="D42:D43"/>
    <mergeCell ref="E37:H37"/>
    <mergeCell ref="B33:B34"/>
    <mergeCell ref="A35:C35"/>
    <mergeCell ref="A25:A28"/>
    <mergeCell ref="A32:A34"/>
    <mergeCell ref="C37:C38"/>
    <mergeCell ref="D37:D38"/>
    <mergeCell ref="F17:F18"/>
    <mergeCell ref="A23:A24"/>
    <mergeCell ref="B25:B26"/>
    <mergeCell ref="A21:A22"/>
    <mergeCell ref="B21:B22"/>
    <mergeCell ref="C21:C22"/>
    <mergeCell ref="E21:H21"/>
    <mergeCell ref="D21:D22"/>
    <mergeCell ref="G17:G18"/>
    <mergeCell ref="A12:A18"/>
    <mergeCell ref="A19:C19"/>
    <mergeCell ref="A20:C20"/>
    <mergeCell ref="B12:B16"/>
    <mergeCell ref="A9:A10"/>
    <mergeCell ref="E17:E18"/>
    <mergeCell ref="A1:H1"/>
    <mergeCell ref="A2:C2"/>
    <mergeCell ref="A3:A4"/>
    <mergeCell ref="B3:B4"/>
    <mergeCell ref="C3:C4"/>
    <mergeCell ref="D3:D4"/>
    <mergeCell ref="E3:H3"/>
  </mergeCells>
  <phoneticPr fontId="2"/>
  <printOptions horizontalCentered="1"/>
  <pageMargins left="3.937007874015748E-2" right="3.937007874015748E-2" top="0.35433070866141736" bottom="0.35433070866141736" header="0.31496062992125984" footer="0.31496062992125984"/>
  <pageSetup paperSize="9" scale="98" orientation="portrait" r:id="rId1"/>
  <rowBreaks count="1" manualBreakCount="1">
    <brk id="1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2019案 </vt:lpstr>
      <vt:lpstr>19年度案算定根拠印刷用</vt:lpstr>
      <vt:lpstr>2018案</vt:lpstr>
      <vt:lpstr>2017案</vt:lpstr>
      <vt:lpstr>2016案</vt:lpstr>
      <vt:lpstr>2015案</vt:lpstr>
      <vt:lpstr>'19年度案算定根拠印刷用'!Print_Area</vt:lpstr>
      <vt:lpstr>'2015案'!Print_Area</vt:lpstr>
      <vt:lpstr>'2017案'!Print_Area</vt:lpstr>
      <vt:lpstr>'2018案'!Print_Area</vt:lpstr>
      <vt:lpstr>'2019案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ozeki</dc:creator>
  <cp:lastModifiedBy>tsuge</cp:lastModifiedBy>
  <cp:lastPrinted>2019-03-14T09:36:16Z</cp:lastPrinted>
  <dcterms:created xsi:type="dcterms:W3CDTF">2012-03-11T06:36:04Z</dcterms:created>
  <dcterms:modified xsi:type="dcterms:W3CDTF">2019-03-14T10:18:20Z</dcterms:modified>
</cp:coreProperties>
</file>